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niel.silveira\Downloads\1._Parcelamento_Divida___RFB___CENARIOS (2)\"/>
    </mc:Choice>
  </mc:AlternateContent>
  <xr:revisionPtr revIDLastSave="0" documentId="13_ncr:1_{0A41A722-2D55-464E-9B29-354E2F248E0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ENÁRIO 1 - 300p - 25a" sheetId="1" r:id="rId1"/>
    <sheet name="CENÁRIO 2 - 240p - 20a" sheetId="11" r:id="rId2"/>
    <sheet name="CENÁRIO 3 - 180p - 15a" sheetId="12" r:id="rId3"/>
    <sheet name="CENÁRIO 4 - 144p - 12a" sheetId="13" r:id="rId4"/>
    <sheet name="CENÁRIO 5 - 120p - 10a" sheetId="14" r:id="rId5"/>
    <sheet name="CENÁRIO 6 - 108p - 9a" sheetId="18" r:id="rId6"/>
    <sheet name="CENÁRIO 7 - 96p - 8a" sheetId="21" r:id="rId7"/>
    <sheet name="CENÁRIO 8 - 84p - 7a" sheetId="22" r:id="rId8"/>
    <sheet name="CENÁRIO 9 - 72p - 6a" sheetId="23" r:id="rId9"/>
    <sheet name="CENÁRIO 10 - 60p - 5a" sheetId="2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24" l="1"/>
  <c r="E16" i="24"/>
  <c r="B4" i="24"/>
  <c r="B10" i="24" s="1"/>
  <c r="B23" i="23"/>
  <c r="E16" i="23"/>
  <c r="B4" i="23"/>
  <c r="B10" i="23" s="1"/>
  <c r="B23" i="22"/>
  <c r="E16" i="22"/>
  <c r="B4" i="22"/>
  <c r="B10" i="22" s="1"/>
  <c r="B23" i="21"/>
  <c r="E16" i="21"/>
  <c r="B4" i="21"/>
  <c r="B10" i="21" s="1"/>
  <c r="B23" i="18"/>
  <c r="E16" i="18"/>
  <c r="B4" i="18"/>
  <c r="B10" i="18" s="1"/>
  <c r="B23" i="14"/>
  <c r="E16" i="14"/>
  <c r="B4" i="14"/>
  <c r="B10" i="14" s="1"/>
  <c r="B23" i="13"/>
  <c r="E16" i="13"/>
  <c r="B4" i="13"/>
  <c r="B10" i="13" s="1"/>
  <c r="B23" i="12"/>
  <c r="E16" i="12"/>
  <c r="B4" i="12"/>
  <c r="B10" i="12" s="1"/>
  <c r="F16" i="11"/>
  <c r="B23" i="11"/>
  <c r="B4" i="11"/>
  <c r="B10" i="11" s="1"/>
  <c r="F16" i="1"/>
  <c r="B4" i="1"/>
  <c r="B10" i="1" s="1"/>
  <c r="B23" i="1"/>
  <c r="B25" i="1" s="1"/>
  <c r="B14" i="22" l="1"/>
  <c r="B14" i="12"/>
  <c r="B14" i="24"/>
  <c r="B14" i="23"/>
  <c r="B14" i="14"/>
  <c r="B14" i="11"/>
  <c r="B14" i="21"/>
  <c r="B14" i="18"/>
  <c r="B14" i="13"/>
  <c r="B15" i="11" l="1"/>
  <c r="B15" i="23"/>
  <c r="B15" i="13"/>
  <c r="B15" i="18"/>
  <c r="B15" i="24"/>
  <c r="B15" i="22"/>
  <c r="B15" i="12"/>
  <c r="B15" i="21"/>
  <c r="B15" i="14"/>
  <c r="B13" i="13"/>
  <c r="B13" i="11"/>
  <c r="B13" i="18"/>
  <c r="B13" i="24"/>
  <c r="B13" i="21"/>
  <c r="B13" i="14"/>
  <c r="B13" i="12"/>
  <c r="B13" i="22"/>
  <c r="B13" i="23"/>
  <c r="B25" i="22" l="1"/>
  <c r="B25" i="11"/>
  <c r="B25" i="18"/>
  <c r="B25" i="13"/>
  <c r="B25" i="23"/>
  <c r="B25" i="12"/>
  <c r="B25" i="14"/>
  <c r="B25" i="21"/>
  <c r="B25" i="24"/>
  <c r="B30" i="22" l="1"/>
  <c r="B31" i="22" s="1"/>
  <c r="B32" i="22" s="1"/>
  <c r="B30" i="23"/>
  <c r="B31" i="23" s="1"/>
  <c r="B32" i="23" s="1"/>
  <c r="B30" i="11"/>
  <c r="B31" i="11" s="1"/>
  <c r="B32" i="11" s="1"/>
  <c r="B30" i="13"/>
  <c r="B31" i="13" s="1"/>
  <c r="B32" i="13" s="1"/>
  <c r="B30" i="18"/>
  <c r="B31" i="18" s="1"/>
  <c r="B32" i="18" s="1"/>
  <c r="B30" i="12"/>
  <c r="B31" i="12" s="1"/>
  <c r="B32" i="12" s="1"/>
  <c r="B30" i="21"/>
  <c r="B31" i="21" s="1"/>
  <c r="B32" i="21" s="1"/>
  <c r="B30" i="14"/>
  <c r="B31" i="14" s="1"/>
  <c r="B32" i="14" s="1"/>
  <c r="B30" i="24"/>
  <c r="B31" i="24" s="1"/>
  <c r="B32" i="24" s="1"/>
  <c r="B30" i="1"/>
  <c r="B31" i="1" s="1"/>
  <c r="B32" i="1" l="1"/>
</calcChain>
</file>

<file path=xl/sharedStrings.xml><?xml version="1.0" encoding="utf-8"?>
<sst xmlns="http://schemas.openxmlformats.org/spreadsheetml/2006/main" count="1767" uniqueCount="133">
  <si>
    <t>Projeção — Trilhas 1 e 2 (previdenciária com o RGPS: RFB e PGFN)</t>
  </si>
  <si>
    <t>Base: art. 116 do ADCT (EC 136/2025); IN RFB nº 2.283/2025 (RFB, não inscrito em DAU) e Portaria PGFN/MF nº 2.212/2025 (PGFN, inscrito em DAU).</t>
  </si>
  <si>
    <t>PARÂMETROS GERAIS (edite as células amarelas)</t>
  </si>
  <si>
    <t>RCL — média mensal do ano anterior (R$)</t>
  </si>
  <si>
    <t>VALOR ILUSTRATIVO — substitua pela RCL média mensal real de Valinhos.</t>
  </si>
  <si>
    <t>Teto de parcela por órgão (% da RCL mensal)</t>
  </si>
  <si>
    <t>0,5% por órgão quando há parcelamento na RFB e na PGFN (Portaria PGFN/MF 3.122/2025). Use 1% se apenas na PGFN.</t>
  </si>
  <si>
    <t>Prazo do parcelamento (meses)</t>
  </si>
  <si>
    <t>Teto do art. 116 do ADCT.</t>
  </si>
  <si>
    <t>Redução das multas</t>
  </si>
  <si>
    <t>40% — conforme regulamentação (IN RFB 2.283/2025).</t>
  </si>
  <si>
    <t>Redução dos juros de mora</t>
  </si>
  <si>
    <t>80% — conforme regulamentação.</t>
  </si>
  <si>
    <t>Redução de encargos/honorários (confirmar)</t>
  </si>
  <si>
    <t>Ajuste conforme a norma do órgão (PGFN pode reduzir encargos/honorários). Deixe 0 se não confirmado.</t>
  </si>
  <si>
    <t>Teto de parcela por órgão (R$)</t>
  </si>
  <si>
    <t>COMPOSIÇÃO DA DÍVIDA — RFB (não inscrita em DAU)</t>
  </si>
  <si>
    <t>Principal (R$)</t>
  </si>
  <si>
    <t>VALOR ILUSTRATIVO.</t>
  </si>
  <si>
    <t>Multas (R$)</t>
  </si>
  <si>
    <t>VALOR ILUSTRATIVO — sofre redução de 40%.</t>
  </si>
  <si>
    <t>Juros de mora (R$)</t>
  </si>
  <si>
    <t>VALOR ILUSTRATIVO — sofre redução de 80%.</t>
  </si>
  <si>
    <t>COMPOSIÇÃO DA DÍVIDA — PGFN (inscrita em DAU)</t>
  </si>
  <si>
    <t>VALOR ILUSTRATIVO — redução de 40%.</t>
  </si>
  <si>
    <t>VALOR ILUSTRATIVO — redução de 80%.</t>
  </si>
  <si>
    <t>Encargos/honorários (R$)</t>
  </si>
  <si>
    <t>VALOR ILUSTRATIVO — redução conforme B9.</t>
  </si>
  <si>
    <t>Dívida consolidada PGFN (pós-reduções)</t>
  </si>
  <si>
    <t>DÍVIDA CONSOLIDADA TOTAL (RFB + PGFN)</t>
  </si>
  <si>
    <t>ATIVOS PARA ANTECIPAÇÃO (quitação antecipada — art. 116, §12)</t>
  </si>
  <si>
    <t>Dívida ativa municipal recuperável disponível (R$)</t>
  </si>
  <si>
    <t>Valor de imóveis a ofertar (R$)</t>
  </si>
  <si>
    <t>Limite legal de dívida ativa (10% da consolidada total)</t>
  </si>
  <si>
    <t>Dívida ativa utilizável (menor entre disponível e limite)</t>
  </si>
  <si>
    <t>Total de ativos para antecipação</t>
  </si>
  <si>
    <t>OBSERVAÇÕES E RESSALVAS</t>
  </si>
  <si>
    <t>1. Atualização monetária: IPCA (substituiu a Selic). As parcelas desta projeção estão em TERMOS REAIS; o IPCA incide por cima, como correção de repasse.</t>
  </si>
  <si>
    <t>2. Faixa de juros por antecipação (art. 116, §3): quitar 20% da dívida em até ~18 meses (≈ mar/2027) → 0% a.a.; 10% → 1%; 5% → 2%; nada → 4%.</t>
  </si>
  <si>
    <t>3. Reduções de 40% (multas) e 80% (juros de mora) conforme regulamentação; confirmar eventuais reduções de encargos/honorários no texto da norma de cada órgão.</t>
  </si>
  <si>
    <t>4. Teto de parcela: menor entre saldo/300 e o % da RCL. Quando o teto limita a parcela, resta resíduo ao final, pago à vista ou em até 60 parcelas (art. 116, §11).</t>
  </si>
  <si>
    <t>5. Antecipação pode ser feita em moeda corrente e/ou pelos ativos do §12 (dívida ativa até 10% da dívida, imóveis, entre outros).</t>
  </si>
  <si>
    <t>6. Adesão até 31/08/2026 (RFB via e-CAC; PGFN via Regularize). Débitos vencidos até 31/08/2025.</t>
  </si>
  <si>
    <t>7. Projeção técnica de apoio; não substitui parecer jurídico nem cálculo oficial da RFB/PGFN.</t>
  </si>
  <si>
    <t>SIMULAÇÃO</t>
  </si>
  <si>
    <t>Limite pela RCL (0,5%)</t>
  </si>
  <si>
    <t>Limite pelo Prazo</t>
  </si>
  <si>
    <t>Aumento da Dívida - Longo Prazo</t>
  </si>
  <si>
    <r>
      <t xml:space="preserve">Dívida Efetiva Acumulada </t>
    </r>
    <r>
      <rPr>
        <b/>
        <sz val="10"/>
        <color rgb="FFFF0000"/>
        <rFont val="Arial"/>
        <family val="2"/>
      </rPr>
      <t>(desc. Amortização)</t>
    </r>
  </si>
  <si>
    <t>P</t>
  </si>
  <si>
    <t>M</t>
  </si>
  <si>
    <t>J</t>
  </si>
  <si>
    <t>Principal</t>
  </si>
  <si>
    <t>Total</t>
  </si>
  <si>
    <t>Juros</t>
  </si>
  <si>
    <t>Multa</t>
  </si>
  <si>
    <r>
      <t xml:space="preserve">Prazo máx. amortização - </t>
    </r>
    <r>
      <rPr>
        <b/>
        <sz val="10"/>
        <color rgb="FFFF0000"/>
        <rFont val="Arial"/>
        <family val="2"/>
      </rPr>
      <t>até março/2027</t>
    </r>
  </si>
  <si>
    <t>Períodos máx. amortização</t>
  </si>
  <si>
    <t>Amortização Mensal</t>
  </si>
  <si>
    <r>
      <t xml:space="preserve">Dívida Bruta Acumulada </t>
    </r>
    <r>
      <rPr>
        <b/>
        <sz val="10"/>
        <color rgb="FFFF0000"/>
        <rFont val="Arial"/>
        <family val="2"/>
      </rPr>
      <t>(sem amortização)</t>
    </r>
  </si>
  <si>
    <r>
      <t xml:space="preserve">Dedução mensal </t>
    </r>
    <r>
      <rPr>
        <b/>
        <sz val="10"/>
        <color rgb="FFFF0000"/>
        <rFont val="Arial"/>
        <family val="2"/>
      </rPr>
      <t>(devido à amortização)</t>
    </r>
  </si>
  <si>
    <t>Valor futuro (VF) da dedução</t>
  </si>
  <si>
    <t>a. CUSTO TOTAL DO PARCELAMENTO</t>
  </si>
  <si>
    <t>DIFERENÇA (a - b)</t>
  </si>
  <si>
    <r>
      <t>Parcela inicial</t>
    </r>
    <r>
      <rPr>
        <b/>
        <sz val="10"/>
        <color rgb="FFFF0000"/>
        <rFont val="Arial"/>
        <family val="2"/>
      </rPr>
      <t xml:space="preserve"> (até quitar amortização)</t>
    </r>
  </si>
  <si>
    <t>Parcela MÉDIA (no tempo)</t>
  </si>
  <si>
    <r>
      <t xml:space="preserve">Parcela MÉDIA (no tempo) - </t>
    </r>
    <r>
      <rPr>
        <b/>
        <sz val="10"/>
        <color rgb="FFFF0000"/>
        <rFont val="Arial"/>
        <family val="2"/>
      </rPr>
      <t>(após quitar amortização)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</si>
  <si>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1,00% a.a.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</si>
  <si>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 xml:space="preserve">) + Juros </t>
    </r>
    <r>
      <rPr>
        <b/>
        <sz val="10"/>
        <color rgb="FFFF0000"/>
        <rFont val="Arial"/>
        <family val="2"/>
      </rPr>
      <t>0,00% a.a.</t>
    </r>
  </si>
  <si>
    <r>
      <t>Amortização</t>
    </r>
    <r>
      <rPr>
        <b/>
        <sz val="10"/>
        <color rgb="FFFF0000"/>
        <rFont val="Arial"/>
        <family val="2"/>
      </rPr>
      <t xml:space="preserve"> (10%)</t>
    </r>
  </si>
  <si>
    <r>
      <t xml:space="preserve">Amortização </t>
    </r>
    <r>
      <rPr>
        <b/>
        <sz val="10"/>
        <color rgb="FFFF0000"/>
        <rFont val="Arial"/>
        <family val="2"/>
      </rPr>
      <t>(20%)</t>
    </r>
  </si>
  <si>
    <t>↑</t>
  </si>
  <si>
    <t>↓</t>
  </si>
  <si>
    <t>Dívida DIMINUI em relação ao VP (valor presente)</t>
  </si>
  <si>
    <t>Dívida AUMENTA em relação ao VP (valor presente)</t>
  </si>
  <si>
    <t>b. DÍVIDA BRUTA ATUAL (20/08/2026)</t>
  </si>
  <si>
    <r>
      <t>Amortização</t>
    </r>
    <r>
      <rPr>
        <b/>
        <sz val="10"/>
        <color rgb="FFFF0000"/>
        <rFont val="Arial"/>
        <family val="2"/>
      </rPr>
      <t xml:space="preserve"> (5%)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</si>
  <si>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2,00% a.a.</t>
    </r>
  </si>
  <si>
    <r>
      <t xml:space="preserve">CENÁRIO 1.2 - </t>
    </r>
    <r>
      <rPr>
        <b/>
        <sz val="11"/>
        <color rgb="FFFF0000"/>
        <rFont val="Calibri"/>
        <family val="2"/>
      </rPr>
      <t>Amortização: 10% /  Juros: 1,00% / 300 parcelas</t>
    </r>
  </si>
  <si>
    <r>
      <t xml:space="preserve">CENÁRIO 1.1 - </t>
    </r>
    <r>
      <rPr>
        <b/>
        <sz val="11"/>
        <color rgb="FFFF0000"/>
        <rFont val="Calibri"/>
        <family val="2"/>
      </rPr>
      <t>Amortização: 20% / Juros: 0,00% / 300 parcelas</t>
    </r>
  </si>
  <si>
    <r>
      <t xml:space="preserve">CENÁRIO 1.3 - </t>
    </r>
    <r>
      <rPr>
        <b/>
        <sz val="11"/>
        <color rgb="FFFF0000"/>
        <rFont val="Calibri"/>
        <family val="2"/>
      </rPr>
      <t>Amortização: 5% / Juros: 2,00% / 300 parcelas</t>
    </r>
  </si>
  <si>
    <r>
      <t xml:space="preserve">CENÁRIO 1.4 - </t>
    </r>
    <r>
      <rPr>
        <b/>
        <sz val="11"/>
        <color rgb="FFFF0000"/>
        <rFont val="Calibri"/>
        <family val="2"/>
      </rPr>
      <t>Amortização: 0% / Juros: 4,00% / 300 parcelas</t>
    </r>
  </si>
  <si>
    <r>
      <t>Amortização</t>
    </r>
    <r>
      <rPr>
        <b/>
        <sz val="10"/>
        <color rgb="FFFF0000"/>
        <rFont val="Arial"/>
        <family val="2"/>
      </rPr>
      <t xml:space="preserve"> (0%)</t>
    </r>
  </si>
  <si>
    <r>
      <t xml:space="preserve">Premissa: IPCA Médio Mensal </t>
    </r>
    <r>
      <rPr>
        <b/>
        <sz val="10"/>
        <color rgb="FFFF0000"/>
        <rFont val="Arial"/>
        <family val="2"/>
      </rPr>
      <t>0,41% a.m.</t>
    </r>
    <r>
      <rPr>
        <b/>
        <sz val="10"/>
        <rFont val="Arial"/>
        <family val="2"/>
      </rPr>
      <t xml:space="preserve"> (referência </t>
    </r>
    <r>
      <rPr>
        <b/>
        <sz val="10"/>
        <color rgb="FFFF0000"/>
        <rFont val="Arial"/>
        <family val="2"/>
      </rPr>
      <t>hipotética</t>
    </r>
    <r>
      <rPr>
        <b/>
        <sz val="10"/>
        <rFont val="Arial"/>
        <family val="2"/>
      </rPr>
      <t>) + Juros</t>
    </r>
    <r>
      <rPr>
        <b/>
        <sz val="10"/>
        <color rgb="FFFF0000"/>
        <rFont val="Arial"/>
        <family val="2"/>
      </rPr>
      <t xml:space="preserve"> 4,00% a.a.</t>
    </r>
  </si>
  <si>
    <r>
      <t xml:space="preserve">CENÁRIO 2.1 - </t>
    </r>
    <r>
      <rPr>
        <b/>
        <sz val="11"/>
        <color rgb="FFFF0000"/>
        <rFont val="Calibri"/>
        <family val="2"/>
      </rPr>
      <t>Amortização: 20% / Juros: 0,00% / 240 parcelas</t>
    </r>
  </si>
  <si>
    <r>
      <t xml:space="preserve">CENÁRIO 2.2 - </t>
    </r>
    <r>
      <rPr>
        <b/>
        <sz val="11"/>
        <color rgb="FFFF0000"/>
        <rFont val="Calibri"/>
        <family val="2"/>
      </rPr>
      <t>Amortização: 10% /  Juros: 1,00% / 240 parcelas</t>
    </r>
  </si>
  <si>
    <r>
      <t xml:space="preserve">CENÁRIO 2.3 - </t>
    </r>
    <r>
      <rPr>
        <b/>
        <sz val="11"/>
        <color rgb="FFFF0000"/>
        <rFont val="Calibri"/>
        <family val="2"/>
      </rPr>
      <t>Amortização: 5% / Juros: 2,00% / 240 parcelas</t>
    </r>
  </si>
  <si>
    <r>
      <t xml:space="preserve">CENÁRIO 2.4 - </t>
    </r>
    <r>
      <rPr>
        <b/>
        <sz val="11"/>
        <color rgb="FFFF0000"/>
        <rFont val="Calibri"/>
        <family val="2"/>
      </rPr>
      <t>Amortização: 0% / Juros: 4,00% / 240 parcelas</t>
    </r>
  </si>
  <si>
    <r>
      <t xml:space="preserve">CENÁRIO 3.1 - </t>
    </r>
    <r>
      <rPr>
        <b/>
        <sz val="11"/>
        <color rgb="FFFF0000"/>
        <rFont val="Calibri"/>
        <family val="2"/>
      </rPr>
      <t>Amortização: 20% / Juros: 0,00% / 180 parcelas</t>
    </r>
  </si>
  <si>
    <r>
      <t xml:space="preserve">CENÁRIO 3.2 - </t>
    </r>
    <r>
      <rPr>
        <b/>
        <sz val="11"/>
        <color rgb="FFFF0000"/>
        <rFont val="Calibri"/>
        <family val="2"/>
      </rPr>
      <t>Amortização: 10% /  Juros: 1,00% / 180 parcelas</t>
    </r>
  </si>
  <si>
    <r>
      <t xml:space="preserve">CENÁRIO 3.3 - </t>
    </r>
    <r>
      <rPr>
        <b/>
        <sz val="11"/>
        <color rgb="FFFF0000"/>
        <rFont val="Calibri"/>
        <family val="2"/>
      </rPr>
      <t>Amortização: 5% / Juros: 2,00% / 180 parcelas</t>
    </r>
  </si>
  <si>
    <r>
      <t xml:space="preserve">CENÁRIO 3.4 - </t>
    </r>
    <r>
      <rPr>
        <b/>
        <sz val="11"/>
        <color rgb="FFFF0000"/>
        <rFont val="Calibri"/>
        <family val="2"/>
      </rPr>
      <t>Amortização: 0% / Juros: 4,00% / 180 parcelas</t>
    </r>
  </si>
  <si>
    <r>
      <t xml:space="preserve">CENÁRIO 4.1 - </t>
    </r>
    <r>
      <rPr>
        <b/>
        <sz val="11"/>
        <color rgb="FFFF0000"/>
        <rFont val="Calibri"/>
        <family val="2"/>
      </rPr>
      <t>Amortização: 20% / Juros: 0,00% / 144 parcelas</t>
    </r>
  </si>
  <si>
    <r>
      <t xml:space="preserve">CENÁRIO 4.2 - </t>
    </r>
    <r>
      <rPr>
        <b/>
        <sz val="11"/>
        <color rgb="FFFF0000"/>
        <rFont val="Calibri"/>
        <family val="2"/>
      </rPr>
      <t>Amortização: 10% /  Juros: 1,00% / 144 parcelas</t>
    </r>
  </si>
  <si>
    <r>
      <t xml:space="preserve">CENÁRIO 4.3 - </t>
    </r>
    <r>
      <rPr>
        <b/>
        <sz val="11"/>
        <color rgb="FFFF0000"/>
        <rFont val="Calibri"/>
        <family val="2"/>
      </rPr>
      <t>Amortização: 5% / Juros: 2,00% / 144 parcelas</t>
    </r>
  </si>
  <si>
    <r>
      <t xml:space="preserve">CENÁRIO 4.4 - </t>
    </r>
    <r>
      <rPr>
        <b/>
        <sz val="11"/>
        <color rgb="FFFF0000"/>
        <rFont val="Calibri"/>
        <family val="2"/>
      </rPr>
      <t>Amortização: 0% / Juros: 4,00% / 144 parcelas</t>
    </r>
  </si>
  <si>
    <r>
      <t xml:space="preserve">CENÁRIO 5.1 - </t>
    </r>
    <r>
      <rPr>
        <b/>
        <sz val="11"/>
        <color rgb="FFFF0000"/>
        <rFont val="Calibri"/>
        <family val="2"/>
      </rPr>
      <t>Amortização: 20% / Juros: 0,00% / 120 parcelas</t>
    </r>
  </si>
  <si>
    <r>
      <t xml:space="preserve">CENÁRIO 5.2 - </t>
    </r>
    <r>
      <rPr>
        <b/>
        <sz val="11"/>
        <color rgb="FFFF0000"/>
        <rFont val="Calibri"/>
        <family val="2"/>
      </rPr>
      <t>Amortização: 10% /  Juros: 1,00% / 120 parcelas</t>
    </r>
  </si>
  <si>
    <r>
      <t xml:space="preserve">CENÁRIO 5.3 - </t>
    </r>
    <r>
      <rPr>
        <b/>
        <sz val="11"/>
        <color rgb="FFFF0000"/>
        <rFont val="Calibri"/>
        <family val="2"/>
      </rPr>
      <t>Amortização: 5% / Juros: 2,00% / 120 parcelas</t>
    </r>
  </si>
  <si>
    <r>
      <t xml:space="preserve">CENÁRIO 5.4 - </t>
    </r>
    <r>
      <rPr>
        <b/>
        <sz val="11"/>
        <color rgb="FFFF0000"/>
        <rFont val="Calibri"/>
        <family val="2"/>
      </rPr>
      <t>Amortização: 0% / Juros: 4,00% / 120 parcelas</t>
    </r>
  </si>
  <si>
    <t>Alívio Mensal</t>
  </si>
  <si>
    <t>Alívio Anual</t>
  </si>
  <si>
    <t>DIMINUI o desembolso MENSAL</t>
  </si>
  <si>
    <r>
      <t xml:space="preserve">Alívio Mensal </t>
    </r>
    <r>
      <rPr>
        <b/>
        <sz val="10"/>
        <color rgb="FFFF0000"/>
        <rFont val="Arial"/>
        <family val="2"/>
      </rPr>
      <t>(após quitar amortização)</t>
    </r>
  </si>
  <si>
    <r>
      <t xml:space="preserve">Alívio Anual </t>
    </r>
    <r>
      <rPr>
        <b/>
        <sz val="10"/>
        <color rgb="FFFF0000"/>
        <rFont val="Arial"/>
        <family val="2"/>
      </rPr>
      <t>(após quitar amortização)</t>
    </r>
  </si>
  <si>
    <t>DIMINUI o desembolso ANUAL</t>
  </si>
  <si>
    <r>
      <t xml:space="preserve">Alívio Total - primeiros meses </t>
    </r>
    <r>
      <rPr>
        <b/>
        <sz val="10"/>
        <color rgb="FFFF0000"/>
        <rFont val="Arial"/>
        <family val="2"/>
      </rPr>
      <t>(até quitar amortização)</t>
    </r>
  </si>
  <si>
    <t>DIMINUI o desembolso MENSAL/TOTAL</t>
  </si>
  <si>
    <r>
      <t xml:space="preserve">CENÁRIO 6.1 - </t>
    </r>
    <r>
      <rPr>
        <b/>
        <sz val="11"/>
        <color rgb="FFFF0000"/>
        <rFont val="Calibri"/>
        <family val="2"/>
      </rPr>
      <t>Amortização: 20% / Juros: 0,00% / 108 parcelas</t>
    </r>
  </si>
  <si>
    <r>
      <t xml:space="preserve">CENÁRIO 6.2 - </t>
    </r>
    <r>
      <rPr>
        <b/>
        <sz val="11"/>
        <color rgb="FFFF0000"/>
        <rFont val="Calibri"/>
        <family val="2"/>
      </rPr>
      <t>Amortização: 10% /  Juros: 1,00% / 108 parcelas</t>
    </r>
  </si>
  <si>
    <r>
      <t xml:space="preserve">CENÁRIO 6.3 - </t>
    </r>
    <r>
      <rPr>
        <b/>
        <sz val="11"/>
        <color rgb="FFFF0000"/>
        <rFont val="Calibri"/>
        <family val="2"/>
      </rPr>
      <t>Amortização: 5% / Juros: 2,00% / 108 parcelas</t>
    </r>
  </si>
  <si>
    <r>
      <t xml:space="preserve">CENÁRIO 6.4 - </t>
    </r>
    <r>
      <rPr>
        <b/>
        <sz val="11"/>
        <color rgb="FFFF0000"/>
        <rFont val="Calibri"/>
        <family val="2"/>
      </rPr>
      <t>Amortização: 0% / Juros: 4,00% / 108 parcelas</t>
    </r>
  </si>
  <si>
    <r>
      <t xml:space="preserve">CENÁRIO 7.1 - </t>
    </r>
    <r>
      <rPr>
        <b/>
        <sz val="11"/>
        <color rgb="FFFF0000"/>
        <rFont val="Calibri"/>
        <family val="2"/>
      </rPr>
      <t>Amortização: 20% / Juros: 0,00% / 96 parcelas</t>
    </r>
  </si>
  <si>
    <r>
      <t xml:space="preserve">CENÁRIO 7.2 - </t>
    </r>
    <r>
      <rPr>
        <b/>
        <sz val="11"/>
        <color rgb="FFFF0000"/>
        <rFont val="Calibri"/>
        <family val="2"/>
      </rPr>
      <t>Amortização: 10% /  Juros: 1,00% / 96 parcelas</t>
    </r>
  </si>
  <si>
    <r>
      <t xml:space="preserve">CENÁRIO 7.3 - </t>
    </r>
    <r>
      <rPr>
        <b/>
        <sz val="11"/>
        <color rgb="FFFF0000"/>
        <rFont val="Calibri"/>
        <family val="2"/>
      </rPr>
      <t>Amortização: 5% / Juros: 2,00% / 96 parcelas</t>
    </r>
  </si>
  <si>
    <r>
      <t xml:space="preserve">CENÁRIO 7.4 - </t>
    </r>
    <r>
      <rPr>
        <b/>
        <sz val="11"/>
        <color rgb="FFFF0000"/>
        <rFont val="Calibri"/>
        <family val="2"/>
      </rPr>
      <t>Amortização: 0% / Juros: 4,00% / 96 parcelas</t>
    </r>
  </si>
  <si>
    <r>
      <t xml:space="preserve">CENÁRIO 8.1 - </t>
    </r>
    <r>
      <rPr>
        <b/>
        <sz val="11"/>
        <color rgb="FFFF0000"/>
        <rFont val="Calibri"/>
        <family val="2"/>
      </rPr>
      <t>Amortização: 20% / Juros: 0,00% / 84 parcelas</t>
    </r>
  </si>
  <si>
    <r>
      <t xml:space="preserve">CENÁRIO 8.2 - </t>
    </r>
    <r>
      <rPr>
        <b/>
        <sz val="11"/>
        <color rgb="FFFF0000"/>
        <rFont val="Calibri"/>
        <family val="2"/>
      </rPr>
      <t>Amortização: 10% /  Juros: 1,00% / 84 parcelas</t>
    </r>
  </si>
  <si>
    <r>
      <t xml:space="preserve">CENÁRIO 8.3 - </t>
    </r>
    <r>
      <rPr>
        <b/>
        <sz val="11"/>
        <color rgb="FFFF0000"/>
        <rFont val="Calibri"/>
        <family val="2"/>
      </rPr>
      <t>Amortização: 5% / Juros: 2,00% / 84 parcelas</t>
    </r>
  </si>
  <si>
    <r>
      <t xml:space="preserve">CENÁRIO 8.4 - </t>
    </r>
    <r>
      <rPr>
        <b/>
        <sz val="11"/>
        <color rgb="FFFF0000"/>
        <rFont val="Calibri"/>
        <family val="2"/>
      </rPr>
      <t>Amortização: 0% / Juros: 4,00% / 84 parcelas</t>
    </r>
  </si>
  <si>
    <r>
      <t xml:space="preserve">CENÁRIO 9.1 - </t>
    </r>
    <r>
      <rPr>
        <b/>
        <sz val="11"/>
        <color rgb="FFFF0000"/>
        <rFont val="Calibri"/>
        <family val="2"/>
      </rPr>
      <t>Amortização: 20% / Juros: 0,00% / 72 parcelas</t>
    </r>
  </si>
  <si>
    <r>
      <t xml:space="preserve">CENÁRIO 9.2 - </t>
    </r>
    <r>
      <rPr>
        <b/>
        <sz val="11"/>
        <color rgb="FFFF0000"/>
        <rFont val="Calibri"/>
        <family val="2"/>
      </rPr>
      <t>Amortização: 10% /  Juros: 1,00% / 72 parcelas</t>
    </r>
  </si>
  <si>
    <r>
      <t xml:space="preserve">CENÁRIO 9.3 - </t>
    </r>
    <r>
      <rPr>
        <b/>
        <sz val="11"/>
        <color rgb="FFFF0000"/>
        <rFont val="Calibri"/>
        <family val="2"/>
      </rPr>
      <t>Amortização: 5% / Juros: 2,00% / 72 parcelas</t>
    </r>
  </si>
  <si>
    <r>
      <t xml:space="preserve">CENÁRIO 9.4 - </t>
    </r>
    <r>
      <rPr>
        <b/>
        <sz val="11"/>
        <color rgb="FFFF0000"/>
        <rFont val="Calibri"/>
        <family val="2"/>
      </rPr>
      <t>Amortização: 0% / Juros: 4,00% / 72 parcelas</t>
    </r>
  </si>
  <si>
    <r>
      <t xml:space="preserve">CENÁRIO 10.1 - </t>
    </r>
    <r>
      <rPr>
        <b/>
        <sz val="11"/>
        <color rgb="FFFF0000"/>
        <rFont val="Calibri"/>
        <family val="2"/>
      </rPr>
      <t>Amortização: 20% / Juros: 0,00% / 60 parcelas</t>
    </r>
  </si>
  <si>
    <r>
      <t xml:space="preserve">CENÁRIO 10.2 - </t>
    </r>
    <r>
      <rPr>
        <b/>
        <sz val="11"/>
        <color rgb="FFFF0000"/>
        <rFont val="Calibri"/>
        <family val="2"/>
      </rPr>
      <t>Amortização: 10% /  Juros: 1,00% / 60 parcelas</t>
    </r>
  </si>
  <si>
    <r>
      <t xml:space="preserve">CENÁRIO 10.3 - </t>
    </r>
    <r>
      <rPr>
        <b/>
        <sz val="11"/>
        <color rgb="FFFF0000"/>
        <rFont val="Calibri"/>
        <family val="2"/>
      </rPr>
      <t>Amortização: 5% / Juros: 2,00% / 60 parcelas</t>
    </r>
  </si>
  <si>
    <r>
      <t xml:space="preserve">CENÁRIO 10.4 - </t>
    </r>
    <r>
      <rPr>
        <b/>
        <sz val="11"/>
        <color rgb="FFFF0000"/>
        <rFont val="Calibri"/>
        <family val="2"/>
      </rPr>
      <t>Amortização: 0% / Juros: 4,00% / 60 parcelas</t>
    </r>
  </si>
  <si>
    <r>
      <t>Parcela EFETIVA</t>
    </r>
    <r>
      <rPr>
        <b/>
        <sz val="10"/>
        <color rgb="FFFF0000"/>
        <rFont val="Arial"/>
        <family val="2"/>
      </rPr>
      <t xml:space="preserve"> (após quitar amortização)</t>
    </r>
  </si>
  <si>
    <t>Parcela DIMINUI após a AMORTIZAÇÃO</t>
  </si>
  <si>
    <t>Parcela AUMENTA após a AMORTIZAÇÃO</t>
  </si>
  <si>
    <t>Parcela inicial</t>
  </si>
  <si>
    <t>AUMENTA o desembolso INICIAL MENSAL/TOTAL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</si>
</sst>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R$ &quot;#,##0;[Red]&quot;(R$ &quot;#,##0\);\-"/>
    <numFmt numFmtId="165" formatCode="0.0%"/>
    <numFmt numFmtId="166" formatCode="&quot;R$ &quot;#,##0.00;[Red]&quot;(R$ &quot;#,##0.00\);\-"/>
    <numFmt numFmtId="167" formatCode="0.0000%"/>
    <numFmt numFmtId="168" formatCode="&quot;R$&quot;\ #,##0"/>
  </numFmts>
  <fonts count="1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i/>
      <sz val="9"/>
      <color rgb="FF595959"/>
      <name val="Arial"/>
      <family val="2"/>
    </font>
    <font>
      <b/>
      <sz val="10"/>
      <color rgb="FF1F4E78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0"/>
      <color theme="1"/>
      <name val="Arial"/>
      <family val="2"/>
    </font>
    <font>
      <b/>
      <sz val="12"/>
      <color rgb="FFFF0000"/>
      <name val="Calibri"/>
      <family val="2"/>
    </font>
    <font>
      <b/>
      <sz val="12"/>
      <color rgb="FF008A3E"/>
      <name val="Calibri"/>
      <family val="2"/>
    </font>
    <font>
      <b/>
      <sz val="11"/>
      <color rgb="FF008A3E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FF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/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Border="0" applyAlignment="0" applyProtection="0"/>
    <xf numFmtId="9" fontId="1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8" fillId="0" borderId="0" xfId="0" applyFont="1"/>
    <xf numFmtId="166" fontId="6" fillId="2" borderId="1" xfId="0" applyNumberFormat="1" applyFont="1" applyFill="1" applyBorder="1" applyAlignment="1">
      <alignment horizontal="center" vertical="center"/>
    </xf>
    <xf numFmtId="43" fontId="1" fillId="0" borderId="0" xfId="1"/>
    <xf numFmtId="43" fontId="0" fillId="0" borderId="0" xfId="0" applyNumberFormat="1"/>
    <xf numFmtId="0" fontId="2" fillId="0" borderId="0" xfId="0" applyFont="1"/>
    <xf numFmtId="43" fontId="1" fillId="0" borderId="0" xfId="1" applyBorder="1"/>
    <xf numFmtId="164" fontId="0" fillId="0" borderId="0" xfId="0" applyNumberFormat="1"/>
    <xf numFmtId="0" fontId="9" fillId="0" borderId="0" xfId="0" applyFont="1"/>
    <xf numFmtId="164" fontId="9" fillId="0" borderId="0" xfId="0" applyNumberFormat="1" applyFont="1"/>
    <xf numFmtId="43" fontId="9" fillId="0" borderId="0" xfId="0" applyNumberFormat="1" applyFont="1"/>
    <xf numFmtId="43" fontId="5" fillId="0" borderId="0" xfId="1" applyFont="1" applyBorder="1"/>
    <xf numFmtId="0" fontId="10" fillId="0" borderId="0" xfId="0" applyFont="1"/>
    <xf numFmtId="4" fontId="0" fillId="0" borderId="0" xfId="0" applyNumberFormat="1"/>
    <xf numFmtId="4" fontId="9" fillId="0" borderId="0" xfId="0" applyNumberFormat="1" applyFont="1"/>
    <xf numFmtId="1" fontId="6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164" fontId="1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167" fontId="6" fillId="2" borderId="3" xfId="2" applyNumberFormat="1" applyFont="1" applyFill="1" applyBorder="1" applyAlignment="1">
      <alignment horizontal="center" vertical="center"/>
    </xf>
    <xf numFmtId="0" fontId="5" fillId="0" borderId="4" xfId="0" applyFont="1" applyBorder="1"/>
    <xf numFmtId="164" fontId="7" fillId="0" borderId="5" xfId="0" applyNumberFormat="1" applyFont="1" applyBorder="1" applyAlignment="1">
      <alignment horizontal="center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2" xfId="0" applyFont="1" applyBorder="1"/>
    <xf numFmtId="164" fontId="7" fillId="0" borderId="3" xfId="0" applyNumberFormat="1" applyFont="1" applyBorder="1" applyAlignment="1">
      <alignment horizontal="center" vertical="center"/>
    </xf>
    <xf numFmtId="168" fontId="6" fillId="0" borderId="5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164" fontId="7" fillId="6" borderId="5" xfId="0" applyNumberFormat="1" applyFont="1" applyFill="1" applyBorder="1" applyAlignment="1">
      <alignment horizontal="center" vertical="center"/>
    </xf>
    <xf numFmtId="164" fontId="7" fillId="5" borderId="7" xfId="0" applyNumberFormat="1" applyFont="1" applyFill="1" applyBorder="1" applyAlignment="1">
      <alignment horizontal="center" vertical="center"/>
    </xf>
    <xf numFmtId="168" fontId="6" fillId="0" borderId="3" xfId="0" applyNumberFormat="1" applyFont="1" applyFill="1" applyBorder="1" applyAlignment="1">
      <alignment horizontal="center" vertical="center"/>
    </xf>
    <xf numFmtId="168" fontId="6" fillId="0" borderId="7" xfId="0" applyNumberFormat="1" applyFont="1" applyFill="1" applyBorder="1" applyAlignment="1">
      <alignment horizontal="center" vertical="center"/>
    </xf>
    <xf numFmtId="0" fontId="5" fillId="4" borderId="4" xfId="0" applyFont="1" applyFill="1" applyBorder="1"/>
    <xf numFmtId="0" fontId="5" fillId="6" borderId="4" xfId="0" applyFont="1" applyFill="1" applyBorder="1"/>
    <xf numFmtId="0" fontId="5" fillId="5" borderId="6" xfId="0" applyFont="1" applyFill="1" applyBorder="1"/>
    <xf numFmtId="0" fontId="14" fillId="4" borderId="4" xfId="0" applyFont="1" applyFill="1" applyBorder="1"/>
    <xf numFmtId="0" fontId="15" fillId="0" borderId="0" xfId="0" applyFont="1"/>
    <xf numFmtId="0" fontId="16" fillId="0" borderId="0" xfId="0" applyFont="1"/>
    <xf numFmtId="164" fontId="17" fillId="0" borderId="0" xfId="0" applyNumberFormat="1" applyFont="1" applyAlignment="1">
      <alignment horizontal="left"/>
    </xf>
    <xf numFmtId="0" fontId="5" fillId="7" borderId="4" xfId="0" applyFont="1" applyFill="1" applyBorder="1" applyAlignment="1">
      <alignment horizontal="left" vertical="center" wrapText="1"/>
    </xf>
    <xf numFmtId="14" fontId="6" fillId="7" borderId="5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 vertical="center"/>
    </xf>
    <xf numFmtId="168" fontId="0" fillId="0" borderId="0" xfId="0" applyNumberForma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A3E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showGridLines="0" tabSelected="1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61" customWidth="1"/>
    <col min="2" max="2" width="20" customWidth="1"/>
    <col min="3" max="3" width="3" customWidth="1"/>
    <col min="4" max="4" width="58" customWidth="1"/>
    <col min="5" max="5" width="20.28515625" customWidth="1"/>
    <col min="6" max="6" width="13.5703125" customWidth="1"/>
    <col min="7" max="7" width="11.42578125" customWidth="1"/>
    <col min="8" max="8" width="14.7109375" bestFit="1" customWidth="1"/>
    <col min="10" max="10" width="14.7109375" bestFit="1" customWidth="1"/>
    <col min="11" max="11" width="15.140625" bestFit="1" customWidth="1"/>
    <col min="12" max="12" width="13.140625" bestFit="1" customWidth="1"/>
  </cols>
  <sheetData>
    <row r="1" spans="1:15" ht="18" x14ac:dyDescent="0.25">
      <c r="A1" s="61" t="s">
        <v>0</v>
      </c>
      <c r="B1" s="61"/>
      <c r="C1" s="61"/>
      <c r="D1" s="61"/>
      <c r="E1" s="13"/>
    </row>
    <row r="2" spans="1:15" ht="25.5" customHeight="1" x14ac:dyDescent="0.25">
      <c r="A2" s="62" t="s">
        <v>1</v>
      </c>
      <c r="B2" s="62"/>
      <c r="C2" s="62"/>
      <c r="D2" s="62"/>
      <c r="E2" s="1"/>
    </row>
    <row r="3" spans="1:15" x14ac:dyDescent="0.25">
      <c r="A3" s="2" t="s">
        <v>2</v>
      </c>
    </row>
    <row r="4" spans="1:15" ht="24" x14ac:dyDescent="0.25">
      <c r="A4" s="3" t="s">
        <v>3</v>
      </c>
      <c r="B4" s="4">
        <f>(303140.1)/0.005</f>
        <v>60628019.999999993</v>
      </c>
      <c r="D4" s="1" t="s">
        <v>4</v>
      </c>
      <c r="E4" s="1"/>
      <c r="K4" s="14"/>
    </row>
    <row r="5" spans="1:15" ht="24" x14ac:dyDescent="0.25">
      <c r="A5" s="3" t="s">
        <v>5</v>
      </c>
      <c r="B5" s="5">
        <v>5.0000000000000001E-3</v>
      </c>
      <c r="D5" s="1" t="s">
        <v>6</v>
      </c>
      <c r="E5" s="1"/>
      <c r="K5" s="15"/>
    </row>
    <row r="6" spans="1:15" x14ac:dyDescent="0.25">
      <c r="A6" s="3" t="s">
        <v>7</v>
      </c>
      <c r="B6" s="23">
        <v>300</v>
      </c>
      <c r="D6" s="1" t="s">
        <v>8</v>
      </c>
      <c r="E6" s="1"/>
    </row>
    <row r="7" spans="1:15" x14ac:dyDescent="0.25">
      <c r="A7" s="3" t="s">
        <v>9</v>
      </c>
      <c r="B7" s="5">
        <v>0.4</v>
      </c>
      <c r="D7" s="1" t="s">
        <v>10</v>
      </c>
      <c r="E7" s="1"/>
      <c r="G7" s="16"/>
      <c r="H7" s="16"/>
      <c r="I7" s="16"/>
      <c r="J7" s="16"/>
      <c r="K7" s="17"/>
    </row>
    <row r="8" spans="1:15" x14ac:dyDescent="0.25">
      <c r="A8" s="3" t="s">
        <v>11</v>
      </c>
      <c r="B8" s="5">
        <v>0.8</v>
      </c>
      <c r="D8" s="1" t="s">
        <v>12</v>
      </c>
      <c r="E8" s="1"/>
    </row>
    <row r="9" spans="1:15" ht="24" x14ac:dyDescent="0.25">
      <c r="A9" s="3" t="s">
        <v>13</v>
      </c>
      <c r="B9" s="5">
        <v>0.4</v>
      </c>
      <c r="D9" s="1" t="s">
        <v>14</v>
      </c>
      <c r="E9" s="1"/>
      <c r="K9" s="14"/>
    </row>
    <row r="10" spans="1:15" x14ac:dyDescent="0.25">
      <c r="A10" s="6" t="s">
        <v>15</v>
      </c>
      <c r="B10" s="7">
        <f>B4*B5</f>
        <v>303140.09999999998</v>
      </c>
      <c r="K10" s="14"/>
    </row>
    <row r="11" spans="1:15" x14ac:dyDescent="0.25">
      <c r="I11" s="16"/>
      <c r="J11" s="16"/>
      <c r="K11" s="18"/>
      <c r="L11" s="19"/>
      <c r="M11" s="20"/>
      <c r="N11" s="20"/>
      <c r="O11" s="20"/>
    </row>
    <row r="12" spans="1:15" x14ac:dyDescent="0.25">
      <c r="A12" s="2" t="s">
        <v>16</v>
      </c>
      <c r="F12" s="24">
        <v>2017</v>
      </c>
    </row>
    <row r="13" spans="1:15" x14ac:dyDescent="0.25">
      <c r="A13" s="3" t="s">
        <v>17</v>
      </c>
      <c r="B13" s="10">
        <v>14505034.109999999</v>
      </c>
      <c r="D13" s="1" t="s">
        <v>18</v>
      </c>
      <c r="E13" s="27" t="s">
        <v>52</v>
      </c>
      <c r="F13" s="21">
        <v>24629153.359999999</v>
      </c>
      <c r="K13" s="14"/>
    </row>
    <row r="14" spans="1:15" x14ac:dyDescent="0.25">
      <c r="A14" s="3" t="s">
        <v>19</v>
      </c>
      <c r="B14" s="10">
        <v>1044362.454</v>
      </c>
      <c r="D14" s="1" t="s">
        <v>20</v>
      </c>
      <c r="E14" s="27" t="s">
        <v>54</v>
      </c>
      <c r="F14" s="21">
        <v>603395.43999999994</v>
      </c>
      <c r="K14" s="14"/>
    </row>
    <row r="15" spans="1:15" x14ac:dyDescent="0.25">
      <c r="A15" s="3" t="s">
        <v>21</v>
      </c>
      <c r="B15" s="10">
        <v>2692812.398</v>
      </c>
      <c r="D15" s="1" t="s">
        <v>22</v>
      </c>
      <c r="E15" s="27" t="s">
        <v>55</v>
      </c>
      <c r="F15" s="21">
        <v>2955498.42</v>
      </c>
      <c r="K15" s="14"/>
    </row>
    <row r="16" spans="1:15" x14ac:dyDescent="0.25">
      <c r="E16" s="27" t="s">
        <v>53</v>
      </c>
      <c r="F16" s="22">
        <f>SUM(F13:F15)</f>
        <v>28188047.219999999</v>
      </c>
      <c r="J16" s="21"/>
      <c r="K16" s="18"/>
      <c r="L16" s="16"/>
    </row>
    <row r="18" spans="1:7" x14ac:dyDescent="0.25">
      <c r="A18" s="2" t="s">
        <v>23</v>
      </c>
      <c r="G18" s="11"/>
    </row>
    <row r="19" spans="1:7" x14ac:dyDescent="0.25">
      <c r="A19" s="3" t="s">
        <v>17</v>
      </c>
      <c r="B19" s="10"/>
      <c r="D19" s="1" t="s">
        <v>18</v>
      </c>
      <c r="E19" s="1"/>
    </row>
    <row r="20" spans="1:7" x14ac:dyDescent="0.25">
      <c r="A20" s="3" t="s">
        <v>19</v>
      </c>
      <c r="B20" s="10"/>
      <c r="D20" s="1" t="s">
        <v>24</v>
      </c>
      <c r="E20" s="1"/>
    </row>
    <row r="21" spans="1:7" x14ac:dyDescent="0.25">
      <c r="A21" s="3" t="s">
        <v>21</v>
      </c>
      <c r="B21" s="10"/>
      <c r="D21" s="1" t="s">
        <v>25</v>
      </c>
      <c r="E21" s="1"/>
    </row>
    <row r="22" spans="1:7" x14ac:dyDescent="0.25">
      <c r="A22" s="3" t="s">
        <v>26</v>
      </c>
      <c r="B22" s="10"/>
      <c r="D22" s="1" t="s">
        <v>27</v>
      </c>
      <c r="E22" s="1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  <c r="E28" s="1"/>
    </row>
    <row r="29" spans="1:7" x14ac:dyDescent="0.25">
      <c r="A29" s="3" t="s">
        <v>32</v>
      </c>
      <c r="B29" s="4">
        <v>0</v>
      </c>
      <c r="D29" s="1" t="s">
        <v>18</v>
      </c>
      <c r="E29" s="1"/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5" x14ac:dyDescent="0.25">
      <c r="A34" s="9" t="s">
        <v>36</v>
      </c>
    </row>
    <row r="35" spans="1:5" ht="25.5" customHeight="1" x14ac:dyDescent="0.25">
      <c r="A35" s="62" t="s">
        <v>37</v>
      </c>
      <c r="B35" s="62"/>
      <c r="C35" s="62"/>
      <c r="D35" s="62"/>
      <c r="E35" s="1"/>
    </row>
    <row r="36" spans="1:5" ht="25.5" customHeight="1" x14ac:dyDescent="0.25">
      <c r="A36" s="62" t="s">
        <v>38</v>
      </c>
      <c r="B36" s="62"/>
      <c r="C36" s="62"/>
      <c r="D36" s="62"/>
      <c r="E36" s="1"/>
    </row>
    <row r="37" spans="1:5" ht="25.5" customHeight="1" x14ac:dyDescent="0.25">
      <c r="A37" s="62" t="s">
        <v>39</v>
      </c>
      <c r="B37" s="62"/>
      <c r="C37" s="62"/>
      <c r="D37" s="62"/>
      <c r="E37" s="1"/>
    </row>
    <row r="38" spans="1:5" ht="25.5" customHeight="1" x14ac:dyDescent="0.25">
      <c r="A38" s="62" t="s">
        <v>40</v>
      </c>
      <c r="B38" s="62"/>
      <c r="C38" s="62"/>
      <c r="D38" s="62"/>
      <c r="E38" s="1"/>
    </row>
    <row r="39" spans="1:5" ht="25.5" customHeight="1" x14ac:dyDescent="0.25">
      <c r="A39" s="62" t="s">
        <v>41</v>
      </c>
      <c r="B39" s="62"/>
      <c r="C39" s="62"/>
      <c r="D39" s="62"/>
      <c r="E39" s="1"/>
    </row>
    <row r="40" spans="1:5" ht="25.5" customHeight="1" x14ac:dyDescent="0.25">
      <c r="A40" s="62" t="s">
        <v>42</v>
      </c>
      <c r="B40" s="62"/>
      <c r="C40" s="62"/>
      <c r="D40" s="62"/>
      <c r="E40" s="1"/>
    </row>
    <row r="41" spans="1:5" ht="25.5" customHeight="1" x14ac:dyDescent="0.25">
      <c r="A41" s="62" t="s">
        <v>43</v>
      </c>
      <c r="B41" s="62"/>
      <c r="C41" s="62"/>
      <c r="D41" s="62"/>
      <c r="E41" s="1"/>
    </row>
    <row r="43" spans="1:5" x14ac:dyDescent="0.25">
      <c r="A43" s="63" t="s">
        <v>79</v>
      </c>
      <c r="B43" s="63"/>
    </row>
    <row r="45" spans="1:5" x14ac:dyDescent="0.25">
      <c r="A45" s="2" t="s">
        <v>44</v>
      </c>
    </row>
    <row r="46" spans="1:5" x14ac:dyDescent="0.25">
      <c r="A46" s="28" t="s">
        <v>45</v>
      </c>
      <c r="B46" s="29">
        <v>303140.09999999998</v>
      </c>
    </row>
    <row r="47" spans="1:5" x14ac:dyDescent="0.25">
      <c r="A47" s="31" t="s">
        <v>46</v>
      </c>
      <c r="B47" s="33">
        <v>52234.046873333333</v>
      </c>
    </row>
    <row r="48" spans="1:5" x14ac:dyDescent="0.25">
      <c r="A48" s="28" t="s">
        <v>70</v>
      </c>
      <c r="B48" s="29">
        <v>3134042.8124000002</v>
      </c>
    </row>
    <row r="49" spans="1:4" x14ac:dyDescent="0.25">
      <c r="A49" s="56" t="s">
        <v>56</v>
      </c>
      <c r="B49" s="57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58" t="s">
        <v>68</v>
      </c>
      <c r="B52" s="36">
        <v>4.1000000000000003E-3</v>
      </c>
    </row>
    <row r="53" spans="1:4" x14ac:dyDescent="0.25">
      <c r="A53" s="39" t="s">
        <v>59</v>
      </c>
      <c r="B53" s="40">
        <v>30737025.777689945</v>
      </c>
    </row>
    <row r="54" spans="1:4" x14ac:dyDescent="0.25">
      <c r="A54" s="41" t="s">
        <v>60</v>
      </c>
      <c r="B54" s="42">
        <v>-10623.873940338983</v>
      </c>
    </row>
    <row r="55" spans="1:4" x14ac:dyDescent="0.25">
      <c r="A55" s="39" t="s">
        <v>61</v>
      </c>
      <c r="B55" s="40">
        <v>-6198041.7251884695</v>
      </c>
    </row>
    <row r="56" spans="1:4" x14ac:dyDescent="0.25">
      <c r="A56" s="41" t="s">
        <v>48</v>
      </c>
      <c r="B56" s="42">
        <v>24538984.052501477</v>
      </c>
      <c r="D56" s="26"/>
    </row>
    <row r="57" spans="1:4" x14ac:dyDescent="0.25">
      <c r="A57" s="37" t="s">
        <v>47</v>
      </c>
      <c r="B57" s="38">
        <v>12002812.802901477</v>
      </c>
      <c r="D57" s="26"/>
    </row>
    <row r="58" spans="1:4" x14ac:dyDescent="0.25">
      <c r="A58" s="52" t="s">
        <v>62</v>
      </c>
      <c r="B58" s="44">
        <v>27673026.864901502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-2339816.7550985254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43373.826265712138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83182.996788140605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-259766.27373428782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-3117195.2848114539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78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52234.046873333333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58" t="s">
        <v>67</v>
      </c>
      <c r="B77" s="36">
        <v>4.9295381143461625E-3</v>
      </c>
    </row>
    <row r="78" spans="1:4" x14ac:dyDescent="0.25">
      <c r="A78" s="39" t="s">
        <v>59</v>
      </c>
      <c r="B78" s="40">
        <v>35730523.047199763</v>
      </c>
    </row>
    <row r="79" spans="1:4" x14ac:dyDescent="0.25">
      <c r="A79" s="41" t="s">
        <v>60</v>
      </c>
      <c r="B79" s="42">
        <v>-5311.9369701694914</v>
      </c>
    </row>
    <row r="80" spans="1:4" x14ac:dyDescent="0.25">
      <c r="A80" s="39" t="s">
        <v>61</v>
      </c>
      <c r="B80" s="40">
        <v>-3606789.6804623785</v>
      </c>
    </row>
    <row r="81" spans="1:4" x14ac:dyDescent="0.25">
      <c r="A81" s="41" t="s">
        <v>48</v>
      </c>
      <c r="B81" s="42">
        <v>32123733.366737384</v>
      </c>
      <c r="D81" s="26"/>
    </row>
    <row r="82" spans="1:4" x14ac:dyDescent="0.25">
      <c r="A82" s="37" t="s">
        <v>47</v>
      </c>
      <c r="B82" s="38">
        <v>18020540.710937388</v>
      </c>
      <c r="D82" s="26"/>
    </row>
    <row r="83" spans="1:4" x14ac:dyDescent="0.25">
      <c r="A83" s="49" t="s">
        <v>62</v>
      </c>
      <c r="B83" s="44">
        <v>33690754.772937387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3677911.1529373862</v>
      </c>
      <c r="C85" s="53" t="s">
        <v>71</v>
      </c>
      <c r="D85" s="26" t="s">
        <v>74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48997.450321666525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108894.0114126691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-254142.64967833346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-3049711.7961400016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80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52234.046873333333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58" t="s">
        <v>77</v>
      </c>
      <c r="B102" s="36">
        <v>5.7515813019202245E-3</v>
      </c>
    </row>
    <row r="103" spans="1:4" x14ac:dyDescent="0.25">
      <c r="A103" s="39" t="s">
        <v>59</v>
      </c>
      <c r="B103" s="40">
        <v>41662190.814949729</v>
      </c>
    </row>
    <row r="104" spans="1:4" x14ac:dyDescent="0.25">
      <c r="A104" s="41" t="s">
        <v>60</v>
      </c>
      <c r="B104" s="42">
        <v>-2655.9684850847457</v>
      </c>
    </row>
    <row r="105" spans="1:4" x14ac:dyDescent="0.25">
      <c r="A105" s="39" t="s">
        <v>61</v>
      </c>
      <c r="B105" s="40">
        <v>-2104982.9983616453</v>
      </c>
    </row>
    <row r="106" spans="1:4" x14ac:dyDescent="0.25">
      <c r="A106" s="41" t="s">
        <v>48</v>
      </c>
      <c r="B106" s="42">
        <v>39557207.816588081</v>
      </c>
      <c r="D106" s="26"/>
    </row>
    <row r="107" spans="1:4" x14ac:dyDescent="0.25">
      <c r="A107" s="37" t="s">
        <v>47</v>
      </c>
      <c r="B107" s="38">
        <v>24670504.457688086</v>
      </c>
      <c r="D107" s="26"/>
    </row>
    <row r="108" spans="1:4" x14ac:dyDescent="0.25">
      <c r="A108" s="49" t="s">
        <v>62</v>
      </c>
      <c r="B108" s="44">
        <v>40340718.519688085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10327874.899688084</v>
      </c>
      <c r="C110" s="53" t="s">
        <v>71</v>
      </c>
      <c r="D110" s="26" t="s">
        <v>74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51931.412922262563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134092.22988673925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-251208.68707773741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-3014504.244932849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81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52234.046873333333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58" t="s">
        <v>83</v>
      </c>
      <c r="B127" s="36">
        <v>7.3737397821989148E-3</v>
      </c>
    </row>
    <row r="128" spans="1:4" x14ac:dyDescent="0.25">
      <c r="A128" s="39" t="s">
        <v>59</v>
      </c>
      <c r="B128" s="40">
        <v>57104157.764549546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57104157.764549546</v>
      </c>
      <c r="D131" s="26"/>
    </row>
    <row r="132" spans="1:4" x14ac:dyDescent="0.25">
      <c r="A132" s="37" t="s">
        <v>47</v>
      </c>
      <c r="B132" s="38">
        <v>41433943.702549547</v>
      </c>
      <c r="D132" s="26"/>
    </row>
    <row r="133" spans="1:4" x14ac:dyDescent="0.25">
      <c r="A133" s="49" t="s">
        <v>62</v>
      </c>
      <c r="B133" s="44">
        <v>57104157.764549546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27091314.144549545</v>
      </c>
      <c r="C135" s="53" t="s">
        <v>71</v>
      </c>
      <c r="D135" s="26" t="s">
        <v>74</v>
      </c>
    </row>
    <row r="136" spans="1:4" x14ac:dyDescent="0.25">
      <c r="A136" s="41" t="s">
        <v>131</v>
      </c>
      <c r="B136" s="47">
        <v>52234.046873333333</v>
      </c>
      <c r="D136" s="26"/>
    </row>
    <row r="137" spans="1:4" x14ac:dyDescent="0.25">
      <c r="A137" s="39" t="s">
        <v>65</v>
      </c>
      <c r="B137" s="48">
        <v>190347.19254849848</v>
      </c>
      <c r="D137" s="26"/>
    </row>
    <row r="138" spans="1:4" ht="15.75" x14ac:dyDescent="0.25">
      <c r="A138" s="37" t="s">
        <v>100</v>
      </c>
      <c r="B138" s="59">
        <v>-250906.05312666664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-3010872.6375199994</v>
      </c>
      <c r="C139" s="54" t="s">
        <v>72</v>
      </c>
      <c r="D139" s="55" t="s">
        <v>105</v>
      </c>
    </row>
  </sheetData>
  <mergeCells count="13">
    <mergeCell ref="A43:B43"/>
    <mergeCell ref="A68:B68"/>
    <mergeCell ref="A93:B93"/>
    <mergeCell ref="A118:B118"/>
    <mergeCell ref="A38:D38"/>
    <mergeCell ref="A39:D39"/>
    <mergeCell ref="A40:D40"/>
    <mergeCell ref="A41:D41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3570-4B19-454A-A30A-1A266AA6AF03}">
  <dimension ref="A1:O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21.28515625" customWidth="1"/>
    <col min="6" max="6" width="12.7109375" bestFit="1" customWidth="1"/>
    <col min="7" max="7" width="11.42578125" bestFit="1" customWidth="1"/>
    <col min="8" max="8" width="14" bestFit="1" customWidth="1"/>
    <col min="11" max="11" width="15.140625" bestFit="1" customWidth="1"/>
    <col min="12" max="12" width="13.140625" bestFit="1" customWidth="1"/>
  </cols>
  <sheetData>
    <row r="1" spans="1:15" ht="18" x14ac:dyDescent="0.25">
      <c r="A1" s="61" t="s">
        <v>0</v>
      </c>
      <c r="B1" s="61"/>
      <c r="C1" s="61"/>
      <c r="D1" s="61"/>
      <c r="E1" s="13"/>
    </row>
    <row r="2" spans="1:15" ht="25.5" customHeight="1" x14ac:dyDescent="0.25">
      <c r="A2" s="62" t="s">
        <v>1</v>
      </c>
      <c r="B2" s="62"/>
      <c r="C2" s="62"/>
      <c r="D2" s="62"/>
      <c r="E2" s="1"/>
    </row>
    <row r="3" spans="1:15" x14ac:dyDescent="0.25">
      <c r="A3" s="2" t="s">
        <v>2</v>
      </c>
    </row>
    <row r="4" spans="1:15" ht="24" x14ac:dyDescent="0.25">
      <c r="A4" s="3" t="s">
        <v>3</v>
      </c>
      <c r="B4" s="4">
        <f>(303140.1)/0.005</f>
        <v>60628019.999999993</v>
      </c>
      <c r="D4" s="1" t="s">
        <v>4</v>
      </c>
      <c r="E4" s="1"/>
      <c r="K4" s="14"/>
    </row>
    <row r="5" spans="1:15" ht="24" x14ac:dyDescent="0.25">
      <c r="A5" s="3" t="s">
        <v>5</v>
      </c>
      <c r="B5" s="5">
        <v>5.0000000000000001E-3</v>
      </c>
      <c r="D5" s="1" t="s">
        <v>6</v>
      </c>
      <c r="E5" s="1"/>
      <c r="K5" s="15"/>
    </row>
    <row r="6" spans="1:15" x14ac:dyDescent="0.25">
      <c r="A6" s="3" t="s">
        <v>7</v>
      </c>
      <c r="B6" s="23">
        <v>240</v>
      </c>
      <c r="D6" s="1" t="s">
        <v>8</v>
      </c>
      <c r="E6" s="1"/>
    </row>
    <row r="7" spans="1:15" x14ac:dyDescent="0.25">
      <c r="A7" s="3" t="s">
        <v>9</v>
      </c>
      <c r="B7" s="5">
        <v>0.4</v>
      </c>
      <c r="D7" s="1" t="s">
        <v>10</v>
      </c>
      <c r="E7" s="1"/>
      <c r="G7" s="16"/>
      <c r="H7" s="16"/>
      <c r="I7" s="16"/>
      <c r="J7" s="16"/>
      <c r="K7" s="17"/>
    </row>
    <row r="8" spans="1:15" x14ac:dyDescent="0.25">
      <c r="A8" s="3" t="s">
        <v>11</v>
      </c>
      <c r="B8" s="5">
        <v>0.8</v>
      </c>
      <c r="D8" s="1" t="s">
        <v>12</v>
      </c>
      <c r="E8" s="1"/>
    </row>
    <row r="9" spans="1:15" ht="24" x14ac:dyDescent="0.25">
      <c r="A9" s="3" t="s">
        <v>13</v>
      </c>
      <c r="B9" s="5">
        <v>0.4</v>
      </c>
      <c r="D9" s="1" t="s">
        <v>14</v>
      </c>
      <c r="E9" s="1"/>
      <c r="K9" s="14"/>
    </row>
    <row r="10" spans="1:15" x14ac:dyDescent="0.25">
      <c r="A10" s="6" t="s">
        <v>15</v>
      </c>
      <c r="B10" s="7">
        <f>B4*B5</f>
        <v>303140.09999999998</v>
      </c>
      <c r="K10" s="14"/>
    </row>
    <row r="11" spans="1:15" x14ac:dyDescent="0.25">
      <c r="G11" s="16"/>
      <c r="H11" s="16"/>
      <c r="I11" s="16"/>
      <c r="J11" s="16"/>
      <c r="K11" s="18"/>
      <c r="L11" s="19"/>
      <c r="M11" s="20"/>
      <c r="N11" s="20"/>
      <c r="O11" s="20"/>
    </row>
    <row r="12" spans="1:15" x14ac:dyDescent="0.25">
      <c r="A12" s="2" t="s">
        <v>16</v>
      </c>
      <c r="F12" s="24">
        <v>2017</v>
      </c>
      <c r="G12" s="16"/>
      <c r="H12" s="16"/>
    </row>
    <row r="13" spans="1:15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5" t="s">
        <v>49</v>
      </c>
      <c r="F13" s="21">
        <v>24629153.359999999</v>
      </c>
      <c r="G13" s="16"/>
      <c r="H13" s="16"/>
      <c r="K13" s="14"/>
    </row>
    <row r="14" spans="1:15" x14ac:dyDescent="0.25">
      <c r="A14" s="3" t="s">
        <v>19</v>
      </c>
      <c r="B14" s="10">
        <f>'CENÁRIO 1 - 300p - 25a'!B14</f>
        <v>1044362.454</v>
      </c>
      <c r="D14" s="1" t="s">
        <v>20</v>
      </c>
      <c r="E14" s="25" t="s">
        <v>50</v>
      </c>
      <c r="F14" s="21">
        <v>603395.43999999994</v>
      </c>
      <c r="G14" s="16"/>
      <c r="H14" s="16"/>
      <c r="K14" s="14"/>
    </row>
    <row r="15" spans="1:15" x14ac:dyDescent="0.25">
      <c r="A15" s="3" t="s">
        <v>21</v>
      </c>
      <c r="B15" s="10">
        <f>'CENÁRIO 1 - 300p - 25a'!B15</f>
        <v>2692812.398</v>
      </c>
      <c r="D15" s="1" t="s">
        <v>22</v>
      </c>
      <c r="E15" s="25" t="s">
        <v>51</v>
      </c>
      <c r="F15" s="21">
        <v>2955498.42</v>
      </c>
      <c r="G15" s="16"/>
      <c r="H15" s="16"/>
      <c r="K15" s="14"/>
    </row>
    <row r="16" spans="1:15" x14ac:dyDescent="0.25">
      <c r="F16" s="22">
        <f>SUM(F13:F15)</f>
        <v>28188047.219999999</v>
      </c>
      <c r="G16" s="16"/>
      <c r="H16" s="16"/>
      <c r="K16" s="18"/>
      <c r="L16" s="16"/>
    </row>
    <row r="17" spans="1:8" x14ac:dyDescent="0.25">
      <c r="G17" s="16"/>
      <c r="H17" s="16"/>
    </row>
    <row r="18" spans="1:8" x14ac:dyDescent="0.25">
      <c r="A18" s="2" t="s">
        <v>23</v>
      </c>
      <c r="G18" s="16"/>
      <c r="H18" s="16"/>
    </row>
    <row r="19" spans="1:8" x14ac:dyDescent="0.25">
      <c r="A19" s="3" t="s">
        <v>17</v>
      </c>
      <c r="B19" s="10"/>
      <c r="D19" s="1" t="s">
        <v>18</v>
      </c>
      <c r="E19" s="1"/>
      <c r="H19" s="11"/>
    </row>
    <row r="20" spans="1:8" x14ac:dyDescent="0.25">
      <c r="A20" s="3" t="s">
        <v>19</v>
      </c>
      <c r="B20" s="10"/>
      <c r="D20" s="1" t="s">
        <v>24</v>
      </c>
      <c r="E20" s="1"/>
      <c r="H20" s="11"/>
    </row>
    <row r="21" spans="1:8" x14ac:dyDescent="0.25">
      <c r="A21" s="3" t="s">
        <v>21</v>
      </c>
      <c r="B21" s="10"/>
      <c r="D21" s="1" t="s">
        <v>25</v>
      </c>
      <c r="E21" s="1"/>
      <c r="H21" s="11"/>
    </row>
    <row r="22" spans="1:8" x14ac:dyDescent="0.25">
      <c r="A22" s="3" t="s">
        <v>26</v>
      </c>
      <c r="B22" s="10"/>
      <c r="D22" s="1" t="s">
        <v>27</v>
      </c>
      <c r="E22" s="1"/>
      <c r="H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  <c r="E28" s="1"/>
    </row>
    <row r="29" spans="1:8" x14ac:dyDescent="0.25">
      <c r="A29" s="3" t="s">
        <v>32</v>
      </c>
      <c r="B29" s="4">
        <v>0</v>
      </c>
      <c r="D29" s="1" t="s">
        <v>18</v>
      </c>
      <c r="E29" s="1"/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5" x14ac:dyDescent="0.25">
      <c r="A34" s="9" t="s">
        <v>36</v>
      </c>
    </row>
    <row r="35" spans="1:5" ht="25.5" customHeight="1" x14ac:dyDescent="0.25">
      <c r="A35" s="62" t="s">
        <v>37</v>
      </c>
      <c r="B35" s="62"/>
      <c r="C35" s="62"/>
      <c r="D35" s="62"/>
      <c r="E35" s="1"/>
    </row>
    <row r="36" spans="1:5" ht="25.5" customHeight="1" x14ac:dyDescent="0.25">
      <c r="A36" s="62" t="s">
        <v>38</v>
      </c>
      <c r="B36" s="62"/>
      <c r="C36" s="62"/>
      <c r="D36" s="62"/>
      <c r="E36" s="1"/>
    </row>
    <row r="37" spans="1:5" ht="25.5" customHeight="1" x14ac:dyDescent="0.25">
      <c r="A37" s="62" t="s">
        <v>39</v>
      </c>
      <c r="B37" s="62"/>
      <c r="C37" s="62"/>
      <c r="D37" s="62"/>
      <c r="E37" s="1"/>
    </row>
    <row r="38" spans="1:5" ht="25.5" customHeight="1" x14ac:dyDescent="0.25">
      <c r="A38" s="62" t="s">
        <v>40</v>
      </c>
      <c r="B38" s="62"/>
      <c r="C38" s="62"/>
      <c r="D38" s="62"/>
      <c r="E38" s="1"/>
    </row>
    <row r="39" spans="1:5" ht="25.5" customHeight="1" x14ac:dyDescent="0.25">
      <c r="A39" s="62" t="s">
        <v>41</v>
      </c>
      <c r="B39" s="62"/>
      <c r="C39" s="62"/>
      <c r="D39" s="62"/>
      <c r="E39" s="1"/>
    </row>
    <row r="40" spans="1:5" ht="25.5" customHeight="1" x14ac:dyDescent="0.25">
      <c r="A40" s="62" t="s">
        <v>42</v>
      </c>
      <c r="B40" s="62"/>
      <c r="C40" s="62"/>
      <c r="D40" s="62"/>
      <c r="E40" s="1"/>
    </row>
    <row r="41" spans="1:5" ht="25.5" customHeight="1" x14ac:dyDescent="0.25">
      <c r="A41" s="62" t="s">
        <v>43</v>
      </c>
      <c r="B41" s="62"/>
      <c r="C41" s="62"/>
      <c r="D41" s="62"/>
      <c r="E41" s="1"/>
    </row>
    <row r="43" spans="1:5" x14ac:dyDescent="0.25">
      <c r="A43" s="63" t="s">
        <v>84</v>
      </c>
      <c r="B43" s="63"/>
    </row>
    <row r="45" spans="1:5" x14ac:dyDescent="0.25">
      <c r="A45" s="2" t="s">
        <v>44</v>
      </c>
    </row>
    <row r="46" spans="1:5" x14ac:dyDescent="0.25">
      <c r="A46" s="28" t="s">
        <v>45</v>
      </c>
      <c r="B46" s="29">
        <v>303140.09999999998</v>
      </c>
    </row>
    <row r="47" spans="1:5" x14ac:dyDescent="0.25">
      <c r="A47" s="31" t="s">
        <v>46</v>
      </c>
      <c r="B47" s="33">
        <v>65292.558591666661</v>
      </c>
    </row>
    <row r="48" spans="1:5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26590939.789519157</v>
      </c>
    </row>
    <row r="54" spans="1:4" x14ac:dyDescent="0.25">
      <c r="A54" s="41" t="s">
        <v>60</v>
      </c>
      <c r="B54" s="42">
        <v>-13336.35239319149</v>
      </c>
    </row>
    <row r="55" spans="1:4" x14ac:dyDescent="0.25">
      <c r="A55" s="39" t="s">
        <v>61</v>
      </c>
      <c r="B55" s="40">
        <v>-5364110.0943239238</v>
      </c>
    </row>
    <row r="56" spans="1:4" x14ac:dyDescent="0.25">
      <c r="A56" s="41" t="s">
        <v>48</v>
      </c>
      <c r="B56" s="42">
        <v>21226829.695195235</v>
      </c>
      <c r="D56" s="26"/>
    </row>
    <row r="57" spans="1:4" x14ac:dyDescent="0.25">
      <c r="A57" s="37" t="s">
        <v>47</v>
      </c>
      <c r="B57" s="38">
        <v>8690658.4455952346</v>
      </c>
      <c r="D57" s="26"/>
    </row>
    <row r="58" spans="1:4" x14ac:dyDescent="0.25">
      <c r="A58" s="52" t="s">
        <v>62</v>
      </c>
      <c r="B58" s="44">
        <v>24360872.507595234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-5651971.1124047674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54447.994673979061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90326.934873171209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-248692.10532602092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-2984305.2639122512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85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65292.558591666661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29867438.147025168</v>
      </c>
    </row>
    <row r="79" spans="1:4" x14ac:dyDescent="0.25">
      <c r="A79" s="41" t="s">
        <v>60</v>
      </c>
      <c r="B79" s="42">
        <v>-6668.1761965957448</v>
      </c>
    </row>
    <row r="80" spans="1:4" x14ac:dyDescent="0.25">
      <c r="A80" s="39" t="s">
        <v>61</v>
      </c>
      <c r="B80" s="40">
        <v>-3016620.3397830338</v>
      </c>
    </row>
    <row r="81" spans="1:4" x14ac:dyDescent="0.25">
      <c r="A81" s="41" t="s">
        <v>48</v>
      </c>
      <c r="B81" s="42">
        <v>26850817.807242133</v>
      </c>
      <c r="D81" s="26"/>
    </row>
    <row r="82" spans="1:4" x14ac:dyDescent="0.25">
      <c r="A82" s="37" t="s">
        <v>47</v>
      </c>
      <c r="B82" s="38">
        <v>12747625.151442133</v>
      </c>
      <c r="D82" s="26"/>
    </row>
    <row r="83" spans="1:4" x14ac:dyDescent="0.25">
      <c r="A83" s="49" t="s">
        <v>62</v>
      </c>
      <c r="B83" s="44">
        <v>28417839.213442132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-1595004.4065578692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61507.437637836701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114258.79917975375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-241632.66236216328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-2899591.9483459592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86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65292.558591666661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33610368.424741805</v>
      </c>
    </row>
    <row r="104" spans="1:4" x14ac:dyDescent="0.25">
      <c r="A104" s="41" t="s">
        <v>60</v>
      </c>
      <c r="B104" s="42">
        <v>-3334.0880982978724</v>
      </c>
    </row>
    <row r="105" spans="1:4" x14ac:dyDescent="0.25">
      <c r="A105" s="39" t="s">
        <v>61</v>
      </c>
      <c r="B105" s="40">
        <v>-1699410.8229333658</v>
      </c>
    </row>
    <row r="106" spans="1:4" x14ac:dyDescent="0.25">
      <c r="A106" s="41" t="s">
        <v>48</v>
      </c>
      <c r="B106" s="42">
        <v>31910957.60180844</v>
      </c>
      <c r="D106" s="26"/>
    </row>
    <row r="107" spans="1:4" x14ac:dyDescent="0.25">
      <c r="A107" s="37" t="s">
        <v>47</v>
      </c>
      <c r="B107" s="38">
        <v>17024254.242908441</v>
      </c>
      <c r="D107" s="26"/>
    </row>
    <row r="108" spans="1:4" x14ac:dyDescent="0.25">
      <c r="A108" s="49" t="s">
        <v>62</v>
      </c>
      <c r="B108" s="44">
        <v>32694468.30490844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2681624.6849084385</v>
      </c>
      <c r="C110" s="53" t="s">
        <v>71</v>
      </c>
      <c r="D110" s="26" t="s">
        <v>74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65190.49707262747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135791.3089438657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-237949.6029273725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-2855395.2351284698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87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65292.558591666661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42778096.504765429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42778096.504765429</v>
      </c>
      <c r="D131" s="26"/>
    </row>
    <row r="132" spans="1:4" x14ac:dyDescent="0.25">
      <c r="A132" s="37" t="s">
        <v>47</v>
      </c>
      <c r="B132" s="38">
        <v>27107882.44276543</v>
      </c>
      <c r="D132" s="26"/>
    </row>
    <row r="133" spans="1:4" x14ac:dyDescent="0.25">
      <c r="A133" s="49" t="s">
        <v>62</v>
      </c>
      <c r="B133" s="44">
        <v>42778096.504765429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12765252.884765428</v>
      </c>
      <c r="C135" s="53" t="s">
        <v>71</v>
      </c>
      <c r="D135" s="26" t="s">
        <v>74</v>
      </c>
    </row>
    <row r="136" spans="1:4" x14ac:dyDescent="0.25">
      <c r="A136" s="41" t="s">
        <v>131</v>
      </c>
      <c r="B136" s="47">
        <v>65292.558591666661</v>
      </c>
      <c r="D136" s="26"/>
    </row>
    <row r="137" spans="1:4" x14ac:dyDescent="0.25">
      <c r="A137" s="39" t="s">
        <v>65</v>
      </c>
      <c r="B137" s="48">
        <v>178242.06876985595</v>
      </c>
      <c r="D137" s="26"/>
    </row>
    <row r="138" spans="1:4" ht="15.75" x14ac:dyDescent="0.25">
      <c r="A138" s="37" t="s">
        <v>100</v>
      </c>
      <c r="B138" s="59">
        <v>-237847.54140833332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-2854170.4968999997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24F3-57CE-42E1-8DDD-8524D7D6C96C}">
  <dimension ref="A1:N139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180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  <c r="F12" s="16"/>
      <c r="G12" s="16"/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F14" s="16"/>
      <c r="G14" s="16"/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J15" s="14"/>
    </row>
    <row r="16" spans="1:14" x14ac:dyDescent="0.25">
      <c r="E16" s="22">
        <f>SUM(E13:E15)</f>
        <v>28188047.219999999</v>
      </c>
      <c r="F16" s="16"/>
      <c r="G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88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87056.744788888886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23114504.898934804</v>
      </c>
    </row>
    <row r="54" spans="1:4" x14ac:dyDescent="0.25">
      <c r="A54" s="41" t="s">
        <v>60</v>
      </c>
      <c r="B54" s="42">
        <v>-17908.816070857145</v>
      </c>
    </row>
    <row r="55" spans="1:4" x14ac:dyDescent="0.25">
      <c r="A55" s="39" t="s">
        <v>61</v>
      </c>
      <c r="B55" s="40">
        <v>-4664702.5064620273</v>
      </c>
    </row>
    <row r="56" spans="1:4" x14ac:dyDescent="0.25">
      <c r="A56" s="41" t="s">
        <v>48</v>
      </c>
      <c r="B56" s="42">
        <v>18449802.3924728</v>
      </c>
      <c r="D56" s="26"/>
    </row>
    <row r="57" spans="1:4" x14ac:dyDescent="0.25">
      <c r="A57" s="37" t="s">
        <v>47</v>
      </c>
      <c r="B57" s="38">
        <v>5913631.1428727806</v>
      </c>
      <c r="D57" s="26"/>
    </row>
    <row r="58" spans="1:4" x14ac:dyDescent="0.25">
      <c r="A58" s="52" t="s">
        <v>62</v>
      </c>
      <c r="B58" s="44">
        <v>21583845.204872798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-8428998.4151272215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73115.878562200451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105427.44224270158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-230024.22143779951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-2760290.6572535941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89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87056.744788888886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25136084.65197612</v>
      </c>
    </row>
    <row r="79" spans="1:4" x14ac:dyDescent="0.25">
      <c r="A79" s="41" t="s">
        <v>60</v>
      </c>
      <c r="B79" s="42">
        <v>-8954.4080354285725</v>
      </c>
    </row>
    <row r="80" spans="1:4" x14ac:dyDescent="0.25">
      <c r="A80" s="39" t="s">
        <v>61</v>
      </c>
      <c r="B80" s="40">
        <v>-2540210.2174627385</v>
      </c>
    </row>
    <row r="81" spans="1:4" x14ac:dyDescent="0.25">
      <c r="A81" s="41" t="s">
        <v>48</v>
      </c>
      <c r="B81" s="42">
        <v>22595874.434513383</v>
      </c>
      <c r="D81" s="26"/>
    </row>
    <row r="82" spans="1:4" x14ac:dyDescent="0.25">
      <c r="A82" s="37" t="s">
        <v>47</v>
      </c>
      <c r="B82" s="38">
        <v>8492681.7787133828</v>
      </c>
      <c r="D82" s="26"/>
    </row>
    <row r="83" spans="1:4" x14ac:dyDescent="0.25">
      <c r="A83" s="49" t="s">
        <v>62</v>
      </c>
      <c r="B83" s="44">
        <v>24162895.840713382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-5849947.7792866193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82595.701970809285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129119.28248293362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-220544.39802919069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-2646532.7763502882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90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87056.744788888886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27359608.60099424</v>
      </c>
    </row>
    <row r="104" spans="1:4" x14ac:dyDescent="0.25">
      <c r="A104" s="41" t="s">
        <v>60</v>
      </c>
      <c r="B104" s="42">
        <v>-4477.2040177142862</v>
      </c>
    </row>
    <row r="105" spans="1:4" x14ac:dyDescent="0.25">
      <c r="A105" s="39" t="s">
        <v>61</v>
      </c>
      <c r="B105" s="40">
        <v>-1384420.569722214</v>
      </c>
    </row>
    <row r="106" spans="1:4" x14ac:dyDescent="0.25">
      <c r="A106" s="41" t="s">
        <v>48</v>
      </c>
      <c r="B106" s="42">
        <v>25975188.031272028</v>
      </c>
      <c r="D106" s="26"/>
    </row>
    <row r="107" spans="1:4" x14ac:dyDescent="0.25">
      <c r="A107" s="37" t="s">
        <v>47</v>
      </c>
      <c r="B107" s="38">
        <v>11088484.672372028</v>
      </c>
      <c r="D107" s="26"/>
    </row>
    <row r="108" spans="1:4" x14ac:dyDescent="0.25">
      <c r="A108" s="49" t="s">
        <v>62</v>
      </c>
      <c r="B108" s="44">
        <v>26758698.734372027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-3254144.8856279738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87541.524640385454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148429.64589298301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-215598.57535961451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-2587182.9043153739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91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87056.744788888886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32496073.023231614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32496073.023231614</v>
      </c>
      <c r="D131" s="26"/>
    </row>
    <row r="132" spans="1:4" x14ac:dyDescent="0.25">
      <c r="A132" s="37" t="s">
        <v>47</v>
      </c>
      <c r="B132" s="38">
        <v>16825858.961231615</v>
      </c>
      <c r="D132" s="26"/>
    </row>
    <row r="133" spans="1:4" x14ac:dyDescent="0.25">
      <c r="A133" s="49" t="s">
        <v>62</v>
      </c>
      <c r="B133" s="44">
        <v>32496073.023231614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2483229.4032316133</v>
      </c>
      <c r="C135" s="53" t="s">
        <v>71</v>
      </c>
      <c r="D135" s="26" t="s">
        <v>74</v>
      </c>
    </row>
    <row r="136" spans="1:4" x14ac:dyDescent="0.25">
      <c r="A136" s="41" t="s">
        <v>131</v>
      </c>
      <c r="B136" s="47">
        <v>87056.744788888886</v>
      </c>
      <c r="D136" s="26"/>
    </row>
    <row r="137" spans="1:4" x14ac:dyDescent="0.25">
      <c r="A137" s="39" t="s">
        <v>65</v>
      </c>
      <c r="B137" s="48">
        <v>180533.73901795343</v>
      </c>
      <c r="D137" s="26"/>
    </row>
    <row r="138" spans="1:4" ht="15.75" x14ac:dyDescent="0.25">
      <c r="A138" s="37" t="s">
        <v>100</v>
      </c>
      <c r="B138" s="59">
        <v>-216083.35521111108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-2593000.2625333332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B4B0-1C6B-4235-B7BC-F0E321A14619}">
  <dimension ref="A1:N139"/>
  <sheetViews>
    <sheetView showGridLines="0" topLeftCell="A43" zoomScaleNormal="100" workbookViewId="0">
      <selection activeCell="B48" activeCellId="1" sqref="B58 B48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144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J16" s="18"/>
      <c r="K16" s="16"/>
    </row>
    <row r="17" spans="1:8" x14ac:dyDescent="0.25">
      <c r="F17" s="16"/>
      <c r="G17" s="16"/>
      <c r="H17" s="16"/>
    </row>
    <row r="18" spans="1:8" x14ac:dyDescent="0.25">
      <c r="A18" s="2" t="s">
        <v>23</v>
      </c>
      <c r="F18" s="11"/>
      <c r="G18" s="12"/>
    </row>
    <row r="19" spans="1:8" x14ac:dyDescent="0.25">
      <c r="A19" s="3" t="s">
        <v>17</v>
      </c>
      <c r="B19" s="10"/>
      <c r="D19" s="1" t="s">
        <v>18</v>
      </c>
      <c r="G19" s="11"/>
    </row>
    <row r="20" spans="1:8" x14ac:dyDescent="0.25">
      <c r="A20" s="3" t="s">
        <v>19</v>
      </c>
      <c r="B20" s="10"/>
      <c r="D20" s="1" t="s">
        <v>24</v>
      </c>
      <c r="G20" s="11"/>
    </row>
    <row r="21" spans="1:8" x14ac:dyDescent="0.25">
      <c r="A21" s="3" t="s">
        <v>21</v>
      </c>
      <c r="B21" s="10"/>
      <c r="D21" s="1" t="s">
        <v>25</v>
      </c>
      <c r="G21" s="11"/>
    </row>
    <row r="22" spans="1:8" x14ac:dyDescent="0.25">
      <c r="A22" s="3" t="s">
        <v>26</v>
      </c>
      <c r="B22" s="10"/>
      <c r="D22" s="1" t="s">
        <v>27</v>
      </c>
      <c r="G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</row>
    <row r="29" spans="1:8" x14ac:dyDescent="0.25">
      <c r="A29" s="3" t="s">
        <v>32</v>
      </c>
      <c r="B29" s="4">
        <v>0</v>
      </c>
      <c r="D29" s="1" t="s">
        <v>18</v>
      </c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92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108820.93098611111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21300586.324254233</v>
      </c>
    </row>
    <row r="54" spans="1:4" x14ac:dyDescent="0.25">
      <c r="A54" s="41" t="s">
        <v>60</v>
      </c>
      <c r="B54" s="42">
        <v>-22547.070592805758</v>
      </c>
    </row>
    <row r="55" spans="1:4" x14ac:dyDescent="0.25">
      <c r="A55" s="39" t="s">
        <v>61</v>
      </c>
      <c r="B55" s="40">
        <v>-4299695.3122857856</v>
      </c>
    </row>
    <row r="56" spans="1:4" x14ac:dyDescent="0.25">
      <c r="A56" s="41" t="s">
        <v>48</v>
      </c>
      <c r="B56" s="42">
        <v>17000891.011968449</v>
      </c>
      <c r="D56" s="26"/>
    </row>
    <row r="57" spans="1:4" x14ac:dyDescent="0.25">
      <c r="A57" s="37" t="s">
        <v>47</v>
      </c>
      <c r="B57" s="38">
        <v>4464719.7623684481</v>
      </c>
      <c r="D57" s="26"/>
    </row>
    <row r="58" spans="1:4" x14ac:dyDescent="0.25">
      <c r="A58" s="52" t="s">
        <v>62</v>
      </c>
      <c r="B58" s="44">
        <v>20134933.824368447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-9877909.795631554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92052.365096295529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122308.56843142769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-211087.73490370443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-2533052.8188444534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93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108820.93098611111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22740845.012935724</v>
      </c>
    </row>
    <row r="79" spans="1:4" x14ac:dyDescent="0.25">
      <c r="A79" s="41" t="s">
        <v>60</v>
      </c>
      <c r="B79" s="42">
        <v>-11273.535296402879</v>
      </c>
    </row>
    <row r="80" spans="1:4" x14ac:dyDescent="0.25">
      <c r="A80" s="39" t="s">
        <v>61</v>
      </c>
      <c r="B80" s="40">
        <v>-2298959.9460912468</v>
      </c>
    </row>
    <row r="81" spans="1:4" x14ac:dyDescent="0.25">
      <c r="A81" s="41" t="s">
        <v>48</v>
      </c>
      <c r="B81" s="42">
        <v>20441885.066844478</v>
      </c>
      <c r="D81" s="26"/>
    </row>
    <row r="82" spans="1:4" x14ac:dyDescent="0.25">
      <c r="A82" s="37" t="s">
        <v>47</v>
      </c>
      <c r="B82" s="38">
        <v>6338692.4110444784</v>
      </c>
      <c r="D82" s="26"/>
    </row>
    <row r="83" spans="1:4" x14ac:dyDescent="0.25">
      <c r="A83" s="49" t="s">
        <v>62</v>
      </c>
      <c r="B83" s="44">
        <v>22008906.473044477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-8003937.1469555236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103987.39456756564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147063.92134420489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-199152.70543243433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-2389832.465189212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94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108820.93098611111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24290338.632520821</v>
      </c>
    </row>
    <row r="104" spans="1:4" x14ac:dyDescent="0.25">
      <c r="A104" s="41" t="s">
        <v>60</v>
      </c>
      <c r="B104" s="42">
        <v>-5636.7676482014394</v>
      </c>
    </row>
    <row r="105" spans="1:4" x14ac:dyDescent="0.25">
      <c r="A105" s="39" t="s">
        <v>61</v>
      </c>
      <c r="B105" s="40">
        <v>-1229694.6794718646</v>
      </c>
    </row>
    <row r="106" spans="1:4" x14ac:dyDescent="0.25">
      <c r="A106" s="41" t="s">
        <v>48</v>
      </c>
      <c r="B106" s="42">
        <v>23060643.953048956</v>
      </c>
      <c r="D106" s="26"/>
    </row>
    <row r="107" spans="1:4" x14ac:dyDescent="0.25">
      <c r="A107" s="37" t="s">
        <v>47</v>
      </c>
      <c r="B107" s="38">
        <v>8173940.5941489562</v>
      </c>
      <c r="D107" s="26"/>
    </row>
    <row r="108" spans="1:4" x14ac:dyDescent="0.25">
      <c r="A108" s="49" t="s">
        <v>62</v>
      </c>
      <c r="B108" s="44">
        <v>23844154.656148955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-6168688.9638510458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110214.149727104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165903.91333128745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-192925.95027289598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-2315111.4032747517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95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108820.93098611111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27750491.904754478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27750491.904754478</v>
      </c>
      <c r="D131" s="26"/>
    </row>
    <row r="132" spans="1:4" x14ac:dyDescent="0.25">
      <c r="A132" s="37" t="s">
        <v>47</v>
      </c>
      <c r="B132" s="38">
        <v>12080277.842754479</v>
      </c>
      <c r="D132" s="26"/>
    </row>
    <row r="133" spans="1:4" x14ac:dyDescent="0.25">
      <c r="A133" s="49" t="s">
        <v>62</v>
      </c>
      <c r="B133" s="44">
        <v>27750491.904754478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-2262351.7152455226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108820.93098611111</v>
      </c>
      <c r="D136" s="26"/>
    </row>
    <row r="137" spans="1:4" x14ac:dyDescent="0.25">
      <c r="A137" s="39" t="s">
        <v>65</v>
      </c>
      <c r="B137" s="48">
        <v>192711.74933857276</v>
      </c>
      <c r="D137" s="26"/>
    </row>
    <row r="138" spans="1:4" ht="15.75" x14ac:dyDescent="0.25">
      <c r="A138" s="37" t="s">
        <v>100</v>
      </c>
      <c r="B138" s="59">
        <v>-194319.16901388887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-2331830.0281666666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819F-2A57-4616-8505-C655B520EE60}">
  <dimension ref="A1:N139"/>
  <sheetViews>
    <sheetView showGridLines="0" topLeftCell="A43" zoomScaleNormal="100" workbookViewId="0">
      <selection sqref="A1:D1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120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J16" s="18"/>
      <c r="K16" s="16"/>
    </row>
    <row r="17" spans="1:8" x14ac:dyDescent="0.25">
      <c r="F17" s="16"/>
      <c r="G17" s="16"/>
      <c r="H17" s="16"/>
    </row>
    <row r="18" spans="1:8" x14ac:dyDescent="0.25">
      <c r="A18" s="2" t="s">
        <v>23</v>
      </c>
    </row>
    <row r="19" spans="1:8" x14ac:dyDescent="0.25">
      <c r="A19" s="3" t="s">
        <v>17</v>
      </c>
      <c r="B19" s="10"/>
      <c r="D19" s="1" t="s">
        <v>18</v>
      </c>
      <c r="G19" s="11"/>
    </row>
    <row r="20" spans="1:8" x14ac:dyDescent="0.25">
      <c r="A20" s="3" t="s">
        <v>19</v>
      </c>
      <c r="B20" s="10"/>
      <c r="D20" s="1" t="s">
        <v>24</v>
      </c>
      <c r="G20" s="11"/>
    </row>
    <row r="21" spans="1:8" x14ac:dyDescent="0.25">
      <c r="A21" s="3" t="s">
        <v>21</v>
      </c>
      <c r="B21" s="10"/>
      <c r="D21" s="1" t="s">
        <v>25</v>
      </c>
      <c r="G21" s="11"/>
    </row>
    <row r="22" spans="1:8" x14ac:dyDescent="0.25">
      <c r="A22" s="3" t="s">
        <v>26</v>
      </c>
      <c r="B22" s="10"/>
      <c r="D22" s="1" t="s">
        <v>27</v>
      </c>
      <c r="G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</row>
    <row r="29" spans="1:8" x14ac:dyDescent="0.25">
      <c r="A29" s="3" t="s">
        <v>32</v>
      </c>
      <c r="B29" s="4">
        <v>0</v>
      </c>
      <c r="D29" s="1" t="s">
        <v>18</v>
      </c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96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130585.11718333332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20191000.474909708</v>
      </c>
    </row>
    <row r="54" spans="1:4" x14ac:dyDescent="0.25">
      <c r="A54" s="41" t="s">
        <v>60</v>
      </c>
      <c r="B54" s="42">
        <v>-27252.546194782612</v>
      </c>
    </row>
    <row r="55" spans="1:4" x14ac:dyDescent="0.25">
      <c r="A55" s="39" t="s">
        <v>61</v>
      </c>
      <c r="B55" s="40">
        <v>-4076389.3362350883</v>
      </c>
    </row>
    <row r="56" spans="1:4" x14ac:dyDescent="0.25">
      <c r="A56" s="41" t="s">
        <v>48</v>
      </c>
      <c r="B56" s="42">
        <v>16114611.138674621</v>
      </c>
      <c r="D56" s="26"/>
    </row>
    <row r="57" spans="1:4" x14ac:dyDescent="0.25">
      <c r="A57" s="37" t="s">
        <v>47</v>
      </c>
      <c r="B57" s="38">
        <v>3578439.8890746236</v>
      </c>
      <c r="D57" s="26"/>
    </row>
    <row r="58" spans="1:4" x14ac:dyDescent="0.25">
      <c r="A58" s="52" t="s">
        <v>62</v>
      </c>
      <c r="B58" s="44">
        <v>19248653.951074623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-10764189.668925378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111263.29346421809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140127.0533797793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-191876.80653578189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-2302521.6784293829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97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130585.11718333332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21302287.198236417</v>
      </c>
    </row>
    <row r="79" spans="1:4" x14ac:dyDescent="0.25">
      <c r="A79" s="41" t="s">
        <v>60</v>
      </c>
      <c r="B79" s="42">
        <v>-13626.273097391306</v>
      </c>
    </row>
    <row r="80" spans="1:4" x14ac:dyDescent="0.25">
      <c r="A80" s="39" t="s">
        <v>61</v>
      </c>
      <c r="B80" s="40">
        <v>-2154040.962602139</v>
      </c>
    </row>
    <row r="81" spans="1:4" x14ac:dyDescent="0.25">
      <c r="A81" s="41" t="s">
        <v>48</v>
      </c>
      <c r="B81" s="42">
        <v>19148246.235634279</v>
      </c>
      <c r="D81" s="26"/>
    </row>
    <row r="82" spans="1:4" x14ac:dyDescent="0.25">
      <c r="A82" s="37" t="s">
        <v>47</v>
      </c>
      <c r="B82" s="38">
        <v>5045053.5798342787</v>
      </c>
      <c r="D82" s="26"/>
    </row>
    <row r="83" spans="1:4" x14ac:dyDescent="0.25">
      <c r="A83" s="49" t="s">
        <v>62</v>
      </c>
      <c r="B83" s="44">
        <v>20715267.641834278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-9297575.9781657234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125689.11169470979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166506.48900551547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-177450.98830529017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-2129411.8596634818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98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130585.11718333332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22480686.884123933</v>
      </c>
    </row>
    <row r="104" spans="1:4" x14ac:dyDescent="0.25">
      <c r="A104" s="41" t="s">
        <v>60</v>
      </c>
      <c r="B104" s="42">
        <v>-6813.1365486956529</v>
      </c>
    </row>
    <row r="105" spans="1:4" x14ac:dyDescent="0.25">
      <c r="A105" s="39" t="s">
        <v>61</v>
      </c>
      <c r="B105" s="40">
        <v>-1138445.5964972423</v>
      </c>
    </row>
    <row r="106" spans="1:4" x14ac:dyDescent="0.25">
      <c r="A106" s="41" t="s">
        <v>48</v>
      </c>
      <c r="B106" s="42">
        <v>21342241.287626691</v>
      </c>
      <c r="D106" s="26"/>
    </row>
    <row r="107" spans="1:4" x14ac:dyDescent="0.25">
      <c r="A107" s="37" t="s">
        <v>47</v>
      </c>
      <c r="B107" s="38">
        <v>6455537.9287266918</v>
      </c>
      <c r="D107" s="26"/>
    </row>
    <row r="108" spans="1:4" x14ac:dyDescent="0.25">
      <c r="A108" s="49" t="s">
        <v>62</v>
      </c>
      <c r="B108" s="44">
        <v>22125751.990726691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-7887091.6292733103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133215.36358319526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185584.70684892774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-169924.73641680472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-2039096.8370016566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99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130585.11718333332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25054774.546536557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25054774.546536557</v>
      </c>
      <c r="D131" s="26"/>
    </row>
    <row r="132" spans="1:4" x14ac:dyDescent="0.25">
      <c r="A132" s="37" t="s">
        <v>47</v>
      </c>
      <c r="B132" s="38">
        <v>9384560.4845365584</v>
      </c>
      <c r="D132" s="26"/>
    </row>
    <row r="133" spans="1:4" x14ac:dyDescent="0.25">
      <c r="A133" s="49" t="s">
        <v>62</v>
      </c>
      <c r="B133" s="44">
        <v>25054774.546536557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-4958069.0734634437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130585.11718333332</v>
      </c>
      <c r="D136" s="26"/>
    </row>
    <row r="137" spans="1:4" x14ac:dyDescent="0.25">
      <c r="A137" s="39" t="s">
        <v>65</v>
      </c>
      <c r="B137" s="48">
        <v>208789.78788780465</v>
      </c>
      <c r="D137" s="26"/>
    </row>
    <row r="138" spans="1:4" ht="15.75" x14ac:dyDescent="0.25">
      <c r="A138" s="37" t="s">
        <v>100</v>
      </c>
      <c r="B138" s="59">
        <v>-172554.98281666666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-2070659.7937999999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11F6-5898-4FF4-B3EF-851568DC766E}">
  <dimension ref="A1:N139"/>
  <sheetViews>
    <sheetView showGridLines="0" topLeftCell="A43" zoomScaleNormal="100" workbookViewId="0">
      <selection sqref="A1:D1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108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  <c r="F12" s="16"/>
      <c r="G12" s="16"/>
      <c r="H12" s="16"/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F14" s="16"/>
      <c r="G14" s="16"/>
      <c r="H14" s="16"/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F16" s="16"/>
      <c r="G16" s="16"/>
      <c r="H16" s="16"/>
      <c r="J16" s="18"/>
      <c r="K16" s="16"/>
    </row>
    <row r="17" spans="1:8" x14ac:dyDescent="0.25">
      <c r="F17" s="16"/>
      <c r="G17" s="16"/>
      <c r="H17" s="16"/>
    </row>
    <row r="18" spans="1:8" x14ac:dyDescent="0.25">
      <c r="A18" s="2" t="s">
        <v>23</v>
      </c>
      <c r="F18" s="11"/>
      <c r="G18" s="12"/>
    </row>
    <row r="19" spans="1:8" x14ac:dyDescent="0.25">
      <c r="A19" s="3" t="s">
        <v>17</v>
      </c>
      <c r="B19" s="10"/>
      <c r="D19" s="1" t="s">
        <v>18</v>
      </c>
      <c r="G19" s="11"/>
    </row>
    <row r="20" spans="1:8" x14ac:dyDescent="0.25">
      <c r="A20" s="3" t="s">
        <v>19</v>
      </c>
      <c r="B20" s="10"/>
      <c r="D20" s="1" t="s">
        <v>24</v>
      </c>
      <c r="G20" s="11"/>
    </row>
    <row r="21" spans="1:8" x14ac:dyDescent="0.25">
      <c r="A21" s="3" t="s">
        <v>21</v>
      </c>
      <c r="B21" s="10"/>
      <c r="D21" s="1" t="s">
        <v>25</v>
      </c>
      <c r="G21" s="11"/>
    </row>
    <row r="22" spans="1:8" x14ac:dyDescent="0.25">
      <c r="A22" s="3" t="s">
        <v>26</v>
      </c>
      <c r="B22" s="10"/>
      <c r="D22" s="1" t="s">
        <v>27</v>
      </c>
      <c r="G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</row>
    <row r="29" spans="1:8" x14ac:dyDescent="0.25">
      <c r="A29" s="3" t="s">
        <v>32</v>
      </c>
      <c r="B29" s="4">
        <v>0</v>
      </c>
      <c r="D29" s="1" t="s">
        <v>18</v>
      </c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108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145094.57464814815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19663923.609526567</v>
      </c>
    </row>
    <row r="54" spans="1:4" x14ac:dyDescent="0.25">
      <c r="A54" s="41" t="s">
        <v>60</v>
      </c>
      <c r="B54" s="42">
        <v>-30427.60012038835</v>
      </c>
    </row>
    <row r="55" spans="1:4" x14ac:dyDescent="0.25">
      <c r="A55" s="39" t="s">
        <v>61</v>
      </c>
      <c r="B55" s="40">
        <v>-3970305.9440288944</v>
      </c>
    </row>
    <row r="56" spans="1:4" x14ac:dyDescent="0.25">
      <c r="A56" s="41" t="s">
        <v>48</v>
      </c>
      <c r="B56" s="42">
        <v>15693617.665497672</v>
      </c>
      <c r="D56" s="26"/>
    </row>
    <row r="57" spans="1:4" x14ac:dyDescent="0.25">
      <c r="A57" s="37" t="s">
        <v>47</v>
      </c>
      <c r="B57" s="38">
        <v>3157446.4158976749</v>
      </c>
      <c r="D57" s="26"/>
    </row>
    <row r="58" spans="1:4" x14ac:dyDescent="0.25">
      <c r="A58" s="52" t="s">
        <v>62</v>
      </c>
      <c r="B58" s="44">
        <v>18827660.477897674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-11185183.142102327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124226.00726587455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152365.22005337547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-178914.09273412544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-2146969.1128095053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109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145094.57464814815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20626313.31398106</v>
      </c>
    </row>
    <row r="79" spans="1:4" x14ac:dyDescent="0.25">
      <c r="A79" s="41" t="s">
        <v>60</v>
      </c>
      <c r="B79" s="42">
        <v>-15213.800060194175</v>
      </c>
    </row>
    <row r="80" spans="1:4" x14ac:dyDescent="0.25">
      <c r="A80" s="39" t="s">
        <v>61</v>
      </c>
      <c r="B80" s="40">
        <v>-2085936.3894311097</v>
      </c>
    </row>
    <row r="81" spans="1:4" x14ac:dyDescent="0.25">
      <c r="A81" s="41" t="s">
        <v>48</v>
      </c>
      <c r="B81" s="42">
        <v>18540376.924549952</v>
      </c>
      <c r="D81" s="26"/>
    </row>
    <row r="82" spans="1:4" x14ac:dyDescent="0.25">
      <c r="A82" s="37" t="s">
        <v>47</v>
      </c>
      <c r="B82" s="38">
        <v>4437184.2687499523</v>
      </c>
      <c r="D82" s="26"/>
    </row>
    <row r="83" spans="1:4" x14ac:dyDescent="0.25">
      <c r="A83" s="49" t="s">
        <v>62</v>
      </c>
      <c r="B83" s="44">
        <v>20107398.330749951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-9905445.2892500497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140332.50334846237</v>
      </c>
      <c r="C87" s="54" t="s">
        <v>72</v>
      </c>
      <c r="D87" s="55" t="s">
        <v>129</v>
      </c>
    </row>
    <row r="88" spans="1:4" x14ac:dyDescent="0.25">
      <c r="A88" s="39" t="s">
        <v>66</v>
      </c>
      <c r="B88" s="48">
        <v>180003.65946165001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-162807.59665153761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-1953691.1598184514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110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145094.57464814815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21639554.12095077</v>
      </c>
    </row>
    <row r="104" spans="1:4" x14ac:dyDescent="0.25">
      <c r="A104" s="41" t="s">
        <v>60</v>
      </c>
      <c r="B104" s="42">
        <v>-7606.9000300970874</v>
      </c>
    </row>
    <row r="105" spans="1:4" x14ac:dyDescent="0.25">
      <c r="A105" s="39" t="s">
        <v>61</v>
      </c>
      <c r="B105" s="40">
        <v>-1096026.3548113925</v>
      </c>
    </row>
    <row r="106" spans="1:4" x14ac:dyDescent="0.25">
      <c r="A106" s="41" t="s">
        <v>48</v>
      </c>
      <c r="B106" s="42">
        <v>20543527.766139377</v>
      </c>
      <c r="D106" s="26"/>
    </row>
    <row r="107" spans="1:4" x14ac:dyDescent="0.25">
      <c r="A107" s="37" t="s">
        <v>47</v>
      </c>
      <c r="B107" s="38">
        <v>5656824.4072393775</v>
      </c>
      <c r="D107" s="26"/>
    </row>
    <row r="108" spans="1:4" x14ac:dyDescent="0.25">
      <c r="A108" s="49" t="s">
        <v>62</v>
      </c>
      <c r="B108" s="44">
        <v>21327038.469239376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-8685805.1507606246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156702.14062000002</v>
      </c>
      <c r="D111" s="26"/>
    </row>
    <row r="112" spans="1:4" ht="15.75" x14ac:dyDescent="0.25">
      <c r="A112" s="37" t="s">
        <v>128</v>
      </c>
      <c r="B112" s="43">
        <v>148735.60011715977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199451.72588484833</v>
      </c>
      <c r="D113" s="26"/>
    </row>
    <row r="114" spans="1:4" ht="15.75" x14ac:dyDescent="0.25">
      <c r="A114" s="41" t="s">
        <v>106</v>
      </c>
      <c r="B114" s="42">
        <v>-732189.79689999972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-154404.4998828402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-1852853.9985940824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111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145094.57464814815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23828973.573977083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23828973.573977083</v>
      </c>
      <c r="D131" s="26"/>
    </row>
    <row r="132" spans="1:4" x14ac:dyDescent="0.25">
      <c r="A132" s="37" t="s">
        <v>47</v>
      </c>
      <c r="B132" s="38">
        <v>8158759.511977084</v>
      </c>
      <c r="D132" s="26"/>
    </row>
    <row r="133" spans="1:4" x14ac:dyDescent="0.25">
      <c r="A133" s="49" t="s">
        <v>62</v>
      </c>
      <c r="B133" s="44">
        <v>23828973.573977083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-6183870.0460229181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145094.57464814815</v>
      </c>
      <c r="D136" s="26"/>
    </row>
    <row r="137" spans="1:4" x14ac:dyDescent="0.25">
      <c r="A137" s="39" t="s">
        <v>65</v>
      </c>
      <c r="B137" s="48">
        <v>220638.64420349151</v>
      </c>
      <c r="D137" s="26"/>
    </row>
    <row r="138" spans="1:4" ht="15.75" x14ac:dyDescent="0.25">
      <c r="A138" s="37" t="s">
        <v>100</v>
      </c>
      <c r="B138" s="59">
        <v>-158045.52535185183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-1896546.304222222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521C-DFE0-4A70-81A6-EA8FD50347F6}">
  <dimension ref="A1:N139"/>
  <sheetViews>
    <sheetView showGridLines="0" topLeftCell="A43" zoomScaleNormal="100" workbookViewId="0">
      <selection activeCell="B13" sqref="B13:B15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3.570312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96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J16" s="18"/>
      <c r="K16" s="16"/>
    </row>
    <row r="17" spans="1:8" x14ac:dyDescent="0.25">
      <c r="F17" s="16"/>
      <c r="G17" s="16"/>
      <c r="H17" s="16"/>
    </row>
    <row r="18" spans="1:8" x14ac:dyDescent="0.25">
      <c r="A18" s="2" t="s">
        <v>23</v>
      </c>
      <c r="F18" s="11"/>
      <c r="G18" s="12"/>
    </row>
    <row r="19" spans="1:8" x14ac:dyDescent="0.25">
      <c r="A19" s="3" t="s">
        <v>17</v>
      </c>
      <c r="B19" s="10"/>
      <c r="D19" s="1" t="s">
        <v>18</v>
      </c>
      <c r="G19" s="11"/>
    </row>
    <row r="20" spans="1:8" x14ac:dyDescent="0.25">
      <c r="A20" s="3" t="s">
        <v>19</v>
      </c>
      <c r="B20" s="10"/>
      <c r="D20" s="1" t="s">
        <v>24</v>
      </c>
      <c r="G20" s="11"/>
    </row>
    <row r="21" spans="1:8" x14ac:dyDescent="0.25">
      <c r="A21" s="3" t="s">
        <v>21</v>
      </c>
      <c r="B21" s="10"/>
      <c r="D21" s="1" t="s">
        <v>25</v>
      </c>
      <c r="G21" s="11"/>
    </row>
    <row r="22" spans="1:8" x14ac:dyDescent="0.25">
      <c r="A22" s="3" t="s">
        <v>26</v>
      </c>
      <c r="B22" s="10"/>
      <c r="D22" s="1" t="s">
        <v>27</v>
      </c>
      <c r="G22" s="12"/>
    </row>
    <row r="23" spans="1:8" x14ac:dyDescent="0.25">
      <c r="A23" s="6" t="s">
        <v>28</v>
      </c>
      <c r="B23" s="7">
        <f>B19+B20*(1-B7)+B21*(1-B8)+B22*(1-B9)</f>
        <v>0</v>
      </c>
    </row>
    <row r="25" spans="1:8" x14ac:dyDescent="0.25">
      <c r="A25" s="2" t="s">
        <v>29</v>
      </c>
      <c r="B25" s="8">
        <f>B16+B23</f>
        <v>0</v>
      </c>
    </row>
    <row r="27" spans="1:8" x14ac:dyDescent="0.25">
      <c r="A27" s="2" t="s">
        <v>30</v>
      </c>
    </row>
    <row r="28" spans="1:8" x14ac:dyDescent="0.25">
      <c r="A28" s="3" t="s">
        <v>31</v>
      </c>
      <c r="B28" s="4">
        <v>0</v>
      </c>
      <c r="D28" s="1" t="s">
        <v>18</v>
      </c>
    </row>
    <row r="29" spans="1:8" x14ac:dyDescent="0.25">
      <c r="A29" s="3" t="s">
        <v>32</v>
      </c>
      <c r="B29" s="4">
        <v>0</v>
      </c>
      <c r="D29" s="1" t="s">
        <v>18</v>
      </c>
    </row>
    <row r="30" spans="1:8" x14ac:dyDescent="0.25">
      <c r="A30" s="6" t="s">
        <v>33</v>
      </c>
      <c r="B30" s="7">
        <f>B25*0.1</f>
        <v>0</v>
      </c>
    </row>
    <row r="31" spans="1:8" x14ac:dyDescent="0.25">
      <c r="A31" s="6" t="s">
        <v>34</v>
      </c>
      <c r="B31" s="7">
        <f>MIN(B28,B30)</f>
        <v>0</v>
      </c>
    </row>
    <row r="32" spans="1:8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112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163231.39647916667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19154416.157707524</v>
      </c>
    </row>
    <row r="54" spans="1:4" x14ac:dyDescent="0.25">
      <c r="A54" s="41" t="s">
        <v>60</v>
      </c>
      <c r="B54" s="42">
        <v>-34440.03090549451</v>
      </c>
    </row>
    <row r="55" spans="1:4" x14ac:dyDescent="0.25">
      <c r="A55" s="39" t="s">
        <v>61</v>
      </c>
      <c r="B55" s="40">
        <v>-3867753.3241449096</v>
      </c>
    </row>
    <row r="56" spans="1:4" x14ac:dyDescent="0.25">
      <c r="A56" s="41" t="s">
        <v>48</v>
      </c>
      <c r="B56" s="42">
        <v>15286662.833562614</v>
      </c>
      <c r="D56" s="26"/>
    </row>
    <row r="57" spans="1:4" x14ac:dyDescent="0.25">
      <c r="A57" s="37" t="s">
        <v>47</v>
      </c>
      <c r="B57" s="38">
        <v>2750491.5839626156</v>
      </c>
      <c r="D57" s="26"/>
    </row>
    <row r="58" spans="1:4" x14ac:dyDescent="0.25">
      <c r="A58" s="52" t="s">
        <v>62</v>
      </c>
      <c r="B58" s="44">
        <v>18420705.645962615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-11592137.974037386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140607.45877346242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167985.30586332543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-162532.64122653755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-1950391.6947184508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113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163231.39647916667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  <c r="D76" s="60"/>
    </row>
    <row r="77" spans="1:4" ht="25.5" x14ac:dyDescent="0.25">
      <c r="A77" s="28" t="s">
        <v>67</v>
      </c>
      <c r="B77" s="36">
        <v>4.9295381143461625E-3</v>
      </c>
      <c r="D77" s="15"/>
    </row>
    <row r="78" spans="1:4" x14ac:dyDescent="0.25">
      <c r="A78" s="39" t="s">
        <v>59</v>
      </c>
      <c r="B78" s="40">
        <v>19977504.856886659</v>
      </c>
      <c r="D78" s="15"/>
    </row>
    <row r="79" spans="1:4" x14ac:dyDescent="0.25">
      <c r="A79" s="41" t="s">
        <v>60</v>
      </c>
      <c r="B79" s="42">
        <v>-17220.015452747255</v>
      </c>
    </row>
    <row r="80" spans="1:4" x14ac:dyDescent="0.25">
      <c r="A80" s="39" t="s">
        <v>61</v>
      </c>
      <c r="B80" s="40">
        <v>-2020563.8565551741</v>
      </c>
    </row>
    <row r="81" spans="1:4" x14ac:dyDescent="0.25">
      <c r="A81" s="41" t="s">
        <v>48</v>
      </c>
      <c r="B81" s="42">
        <v>17956941.000331484</v>
      </c>
      <c r="D81" s="26"/>
    </row>
    <row r="82" spans="1:4" x14ac:dyDescent="0.25">
      <c r="A82" s="37" t="s">
        <v>47</v>
      </c>
      <c r="B82" s="38">
        <v>3853748.3445314839</v>
      </c>
      <c r="D82" s="26"/>
    </row>
    <row r="83" spans="1:4" x14ac:dyDescent="0.25">
      <c r="A83" s="49" t="s">
        <v>62</v>
      </c>
      <c r="B83" s="44">
        <v>19523962.406531483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-10488881.213468518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158837.88840540248</v>
      </c>
      <c r="C87" s="53" t="s">
        <v>71</v>
      </c>
      <c r="D87" s="26" t="s">
        <v>130</v>
      </c>
    </row>
    <row r="88" spans="1:4" x14ac:dyDescent="0.25">
      <c r="A88" s="39" t="s">
        <v>66</v>
      </c>
      <c r="B88" s="48">
        <v>197329.02198166467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-144302.21159459749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-1731626.5391351699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114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163231.39647916667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20837960.433499601</v>
      </c>
    </row>
    <row r="104" spans="1:4" x14ac:dyDescent="0.25">
      <c r="A104" s="41" t="s">
        <v>60</v>
      </c>
      <c r="B104" s="42">
        <v>-8610.0077263736275</v>
      </c>
    </row>
    <row r="105" spans="1:4" x14ac:dyDescent="0.25">
      <c r="A105" s="39" t="s">
        <v>61</v>
      </c>
      <c r="B105" s="40">
        <v>-1055597.0590465646</v>
      </c>
    </row>
    <row r="106" spans="1:4" x14ac:dyDescent="0.25">
      <c r="A106" s="41" t="s">
        <v>48</v>
      </c>
      <c r="B106" s="42">
        <v>19782363.374453038</v>
      </c>
      <c r="D106" s="26"/>
    </row>
    <row r="107" spans="1:4" x14ac:dyDescent="0.25">
      <c r="A107" s="37" t="s">
        <v>47</v>
      </c>
      <c r="B107" s="38">
        <v>4895660.0155530386</v>
      </c>
      <c r="D107" s="26"/>
    </row>
    <row r="108" spans="1:4" x14ac:dyDescent="0.25">
      <c r="A108" s="49" t="s">
        <v>62</v>
      </c>
      <c r="B108" s="44">
        <v>20565874.077553038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-9446969.5424469635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163231.39647916667</v>
      </c>
      <c r="D111" s="26"/>
    </row>
    <row r="112" spans="1:4" ht="15.75" x14ac:dyDescent="0.25">
      <c r="A112" s="37" t="s">
        <v>128</v>
      </c>
      <c r="B112" s="43">
        <v>168349.08584689512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217388.60851047296</v>
      </c>
      <c r="D113" s="26"/>
    </row>
    <row r="114" spans="1:4" ht="15.75" x14ac:dyDescent="0.25">
      <c r="A114" s="41" t="s">
        <v>106</v>
      </c>
      <c r="B114" s="42">
        <v>-699543.51760416653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-134791.01415310486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-1617492.1698372583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115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163231.39647916667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22677376.217130408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22677376.217130408</v>
      </c>
      <c r="D131" s="26"/>
    </row>
    <row r="132" spans="1:4" x14ac:dyDescent="0.25">
      <c r="A132" s="37" t="s">
        <v>47</v>
      </c>
      <c r="B132" s="38">
        <v>7007162.1551304087</v>
      </c>
      <c r="D132" s="26"/>
    </row>
    <row r="133" spans="1:4" x14ac:dyDescent="0.25">
      <c r="A133" s="49" t="s">
        <v>62</v>
      </c>
      <c r="B133" s="44">
        <v>22677376.217130408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-7335467.4028695934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163231.39647916667</v>
      </c>
      <c r="D136" s="26"/>
    </row>
    <row r="137" spans="1:4" x14ac:dyDescent="0.25">
      <c r="A137" s="39" t="s">
        <v>65</v>
      </c>
      <c r="B137" s="48">
        <v>236222.66892844174</v>
      </c>
      <c r="D137" s="26"/>
    </row>
    <row r="138" spans="1:4" ht="15.75" x14ac:dyDescent="0.25">
      <c r="A138" s="37" t="s">
        <v>100</v>
      </c>
      <c r="B138" s="59">
        <v>-139908.70352083331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-1678904.4422499998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3731-D694-44D1-8EF7-BE9CF7309317}">
  <dimension ref="A1:N139"/>
  <sheetViews>
    <sheetView showGridLines="0" topLeftCell="A43" zoomScaleNormal="100" workbookViewId="0">
      <selection sqref="A1:D1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84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  <c r="F12" s="16"/>
      <c r="G12" s="16"/>
      <c r="H12" s="16"/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F14" s="16"/>
      <c r="G14" s="16"/>
      <c r="H14" s="16"/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F16" s="16"/>
      <c r="G16" s="16"/>
      <c r="H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116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186550.16740476189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18661830.336230159</v>
      </c>
    </row>
    <row r="54" spans="1:4" x14ac:dyDescent="0.25">
      <c r="A54" s="41" t="s">
        <v>60</v>
      </c>
      <c r="B54" s="42">
        <v>-39671.428005063295</v>
      </c>
    </row>
    <row r="55" spans="1:4" x14ac:dyDescent="0.25">
      <c r="A55" s="39" t="s">
        <v>61</v>
      </c>
      <c r="B55" s="40">
        <v>-3768601.4166818857</v>
      </c>
    </row>
    <row r="56" spans="1:4" x14ac:dyDescent="0.25">
      <c r="A56" s="41" t="s">
        <v>48</v>
      </c>
      <c r="B56" s="42">
        <v>14893228.919548273</v>
      </c>
      <c r="D56" s="26"/>
    </row>
    <row r="57" spans="1:4" x14ac:dyDescent="0.25">
      <c r="A57" s="37" t="s">
        <v>47</v>
      </c>
      <c r="B57" s="38">
        <v>2357057.6699482724</v>
      </c>
      <c r="D57" s="26"/>
    </row>
    <row r="58" spans="1:4" x14ac:dyDescent="0.25">
      <c r="A58" s="52" t="s">
        <v>62</v>
      </c>
      <c r="B58" s="44">
        <v>18027271.731948271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-11985571.88805173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161965.55377702633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188521.88505757309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-141174.54622297364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-1694094.5546756838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117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186550.16740476189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19354658.134765044</v>
      </c>
    </row>
    <row r="79" spans="1:4" x14ac:dyDescent="0.25">
      <c r="A79" s="41" t="s">
        <v>60</v>
      </c>
      <c r="B79" s="42">
        <v>-19835.714002531648</v>
      </c>
    </row>
    <row r="80" spans="1:4" x14ac:dyDescent="0.25">
      <c r="A80" s="39" t="s">
        <v>61</v>
      </c>
      <c r="B80" s="40">
        <v>-1957802.4386384208</v>
      </c>
    </row>
    <row r="81" spans="1:4" x14ac:dyDescent="0.25">
      <c r="A81" s="41" t="s">
        <v>48</v>
      </c>
      <c r="B81" s="42">
        <v>17396855.696126625</v>
      </c>
      <c r="D81" s="26"/>
    </row>
    <row r="82" spans="1:4" x14ac:dyDescent="0.25">
      <c r="A82" s="37" t="s">
        <v>47</v>
      </c>
      <c r="B82" s="38">
        <v>3293663.0403266251</v>
      </c>
      <c r="D82" s="26"/>
    </row>
    <row r="83" spans="1:4" x14ac:dyDescent="0.25">
      <c r="A83" s="49" t="s">
        <v>62</v>
      </c>
      <c r="B83" s="44">
        <v>18963877.102326624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-11048966.517673377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182965.16259356486</v>
      </c>
      <c r="C87" s="53" t="s">
        <v>71</v>
      </c>
      <c r="D87" s="26" t="s">
        <v>130</v>
      </c>
    </row>
    <row r="88" spans="1:4" x14ac:dyDescent="0.25">
      <c r="A88" s="39" t="s">
        <v>66</v>
      </c>
      <c r="B88" s="48">
        <v>220213.36324210919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-120174.93740643511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-1442099.2488772213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118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186550.16740476189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20073862.799794119</v>
      </c>
    </row>
    <row r="104" spans="1:4" x14ac:dyDescent="0.25">
      <c r="A104" s="41" t="s">
        <v>60</v>
      </c>
      <c r="B104" s="42">
        <v>-9917.8570012658238</v>
      </c>
    </row>
    <row r="105" spans="1:4" x14ac:dyDescent="0.25">
      <c r="A105" s="39" t="s">
        <v>61</v>
      </c>
      <c r="B105" s="40">
        <v>-1017055.0133110707</v>
      </c>
    </row>
    <row r="106" spans="1:4" x14ac:dyDescent="0.25">
      <c r="A106" s="41" t="s">
        <v>48</v>
      </c>
      <c r="B106" s="42">
        <v>19056807.786483049</v>
      </c>
      <c r="D106" s="26"/>
    </row>
    <row r="107" spans="1:4" x14ac:dyDescent="0.25">
      <c r="A107" s="37" t="s">
        <v>47</v>
      </c>
      <c r="B107" s="38">
        <v>4170104.42758305</v>
      </c>
      <c r="D107" s="26"/>
    </row>
    <row r="108" spans="1:4" x14ac:dyDescent="0.25">
      <c r="A108" s="49" t="s">
        <v>62</v>
      </c>
      <c r="B108" s="44">
        <v>19840318.489583049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-10172525.130416952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186550.16740476189</v>
      </c>
      <c r="D111" s="26"/>
    </row>
    <row r="112" spans="1:4" ht="15.75" x14ac:dyDescent="0.25">
      <c r="A112" s="37" t="s">
        <v>128</v>
      </c>
      <c r="B112" s="43">
        <v>193921.0988869298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241225.41501877276</v>
      </c>
      <c r="D113" s="26"/>
    </row>
    <row r="114" spans="1:4" ht="15.75" x14ac:dyDescent="0.25">
      <c r="A114" s="41" t="s">
        <v>106</v>
      </c>
      <c r="B114" s="42">
        <v>-582949.66297619045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-109219.00111307018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-1310628.0133568421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119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186550.16740476189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21595073.396322001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21595073.396322001</v>
      </c>
      <c r="D131" s="26"/>
    </row>
    <row r="132" spans="1:4" x14ac:dyDescent="0.25">
      <c r="A132" s="37" t="s">
        <v>47</v>
      </c>
      <c r="B132" s="38">
        <v>5924859.3343220018</v>
      </c>
      <c r="D132" s="26"/>
    </row>
    <row r="133" spans="1:4" x14ac:dyDescent="0.25">
      <c r="A133" s="49" t="s">
        <v>62</v>
      </c>
      <c r="B133" s="44">
        <v>21595073.396322001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-8417770.2236780003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186550.16740476189</v>
      </c>
      <c r="D136" s="26"/>
    </row>
    <row r="137" spans="1:4" x14ac:dyDescent="0.25">
      <c r="A137" s="39" t="s">
        <v>65</v>
      </c>
      <c r="B137" s="48">
        <v>257084.20709907144</v>
      </c>
      <c r="D137" s="26"/>
    </row>
    <row r="138" spans="1:4" ht="15.75" x14ac:dyDescent="0.25">
      <c r="A138" s="37" t="s">
        <v>100</v>
      </c>
      <c r="B138" s="59">
        <v>-116589.93259523809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-1399079.1911428571</v>
      </c>
      <c r="C139" s="54" t="s">
        <v>72</v>
      </c>
      <c r="D139" s="55" t="s">
        <v>105</v>
      </c>
    </row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6759C-1C0D-430A-81EB-4B4970B039F4}">
  <dimension ref="A1:N145"/>
  <sheetViews>
    <sheetView showGridLines="0" topLeftCell="A43" zoomScaleNormal="100" workbookViewId="0">
      <selection activeCell="A43" sqref="A43:B43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72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  <c r="F12" s="16"/>
      <c r="G12" s="16"/>
      <c r="H12" s="16"/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F14" s="16"/>
      <c r="G14" s="16"/>
      <c r="H14" s="16"/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F16" s="16"/>
      <c r="G16" s="16"/>
      <c r="H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120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217641.86197222222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18185543.623180278</v>
      </c>
    </row>
    <row r="54" spans="1:4" x14ac:dyDescent="0.25">
      <c r="A54" s="41" t="s">
        <v>60</v>
      </c>
      <c r="B54" s="42">
        <v>-46776.75839402985</v>
      </c>
    </row>
    <row r="55" spans="1:4" x14ac:dyDescent="0.25">
      <c r="A55" s="39" t="s">
        <v>61</v>
      </c>
      <c r="B55" s="40">
        <v>-3672725.2304925136</v>
      </c>
    </row>
    <row r="56" spans="1:4" x14ac:dyDescent="0.25">
      <c r="A56" s="41" t="s">
        <v>48</v>
      </c>
      <c r="B56" s="42">
        <v>14512818.392687764</v>
      </c>
      <c r="D56" s="26"/>
    </row>
    <row r="57" spans="1:4" x14ac:dyDescent="0.25">
      <c r="A57" s="37" t="s">
        <v>47</v>
      </c>
      <c r="B57" s="38">
        <v>1976647.1430877671</v>
      </c>
      <c r="D57" s="26"/>
    </row>
    <row r="58" spans="1:4" x14ac:dyDescent="0.25">
      <c r="A58" s="52" t="s">
        <v>62</v>
      </c>
      <c r="B58" s="44">
        <v>17646861.205087766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-12365982.414912235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190974.30967738922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216609.2297416084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-112165.79032261076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-1345989.4838713291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121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217641.86197222222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18756625.777860042</v>
      </c>
    </row>
    <row r="79" spans="1:4" x14ac:dyDescent="0.25">
      <c r="A79" s="41" t="s">
        <v>60</v>
      </c>
      <c r="B79" s="42">
        <v>-23388.379197014925</v>
      </c>
    </row>
    <row r="80" spans="1:4" x14ac:dyDescent="0.25">
      <c r="A80" s="39" t="s">
        <v>61</v>
      </c>
      <c r="B80" s="40">
        <v>-1897536.8644925547</v>
      </c>
    </row>
    <row r="81" spans="1:4" x14ac:dyDescent="0.25">
      <c r="A81" s="41" t="s">
        <v>48</v>
      </c>
      <c r="B81" s="42">
        <v>16859088.913367487</v>
      </c>
      <c r="D81" s="26"/>
    </row>
    <row r="82" spans="1:4" x14ac:dyDescent="0.25">
      <c r="A82" s="37" t="s">
        <v>47</v>
      </c>
      <c r="B82" s="38">
        <v>2755896.2575674877</v>
      </c>
      <c r="D82" s="26"/>
    </row>
    <row r="83" spans="1:4" x14ac:dyDescent="0.25">
      <c r="A83" s="49" t="s">
        <v>62</v>
      </c>
      <c r="B83" s="44">
        <v>18426110.319567487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-11586733.300432514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215735.04246106904</v>
      </c>
      <c r="C87" s="53" t="s">
        <v>71</v>
      </c>
      <c r="D87" s="26" t="s">
        <v>130</v>
      </c>
    </row>
    <row r="88" spans="1:4" x14ac:dyDescent="0.25">
      <c r="A88" s="39" t="s">
        <v>66</v>
      </c>
      <c r="B88" s="48">
        <v>251628.19273682818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-87405.057538930938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-1048860.6904671714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122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217641.86197222222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19345329.505309109</v>
      </c>
    </row>
    <row r="104" spans="1:4" x14ac:dyDescent="0.25">
      <c r="A104" s="41" t="s">
        <v>60</v>
      </c>
      <c r="B104" s="42">
        <v>-11694.189598507463</v>
      </c>
    </row>
    <row r="105" spans="1:4" x14ac:dyDescent="0.25">
      <c r="A105" s="39" t="s">
        <v>61</v>
      </c>
      <c r="B105" s="40">
        <v>-980303.11211271666</v>
      </c>
    </row>
    <row r="106" spans="1:4" x14ac:dyDescent="0.25">
      <c r="A106" s="41" t="s">
        <v>48</v>
      </c>
      <c r="B106" s="42">
        <v>18365026.393196393</v>
      </c>
      <c r="D106" s="26"/>
    </row>
    <row r="107" spans="1:4" x14ac:dyDescent="0.25">
      <c r="A107" s="37" t="s">
        <v>47</v>
      </c>
      <c r="B107" s="38">
        <v>3478323.0342963934</v>
      </c>
      <c r="D107" s="26"/>
    </row>
    <row r="108" spans="1:4" x14ac:dyDescent="0.25">
      <c r="A108" s="49" t="s">
        <v>62</v>
      </c>
      <c r="B108" s="44">
        <v>19148537.096296392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-10864306.523703609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217641.86197222222</v>
      </c>
      <c r="D111" s="26"/>
    </row>
    <row r="112" spans="1:4" ht="15.75" x14ac:dyDescent="0.25">
      <c r="A112" s="37" t="s">
        <v>128</v>
      </c>
      <c r="B112" s="43">
        <v>228653.23600100679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274104.87154024467</v>
      </c>
      <c r="D113" s="26"/>
    </row>
    <row r="114" spans="1:4" ht="15.75" x14ac:dyDescent="0.25">
      <c r="A114" s="41" t="s">
        <v>106</v>
      </c>
      <c r="B114" s="42">
        <v>-427491.19013888878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-74486.863998993183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-893842.3679879182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123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217641.86197222222</v>
      </c>
    </row>
    <row r="123" spans="1:4" x14ac:dyDescent="0.25">
      <c r="A123" s="28" t="s">
        <v>82</v>
      </c>
      <c r="B123" s="29">
        <v>0</v>
      </c>
    </row>
    <row r="124" spans="1:4" x14ac:dyDescent="0.25">
      <c r="A124" s="30" t="s">
        <v>56</v>
      </c>
      <c r="B124" s="34">
        <v>46477</v>
      </c>
    </row>
    <row r="125" spans="1:4" x14ac:dyDescent="0.25">
      <c r="A125" s="30" t="s">
        <v>57</v>
      </c>
      <c r="B125" s="35">
        <v>5</v>
      </c>
    </row>
    <row r="126" spans="1:4" x14ac:dyDescent="0.25">
      <c r="A126" s="31" t="s">
        <v>58</v>
      </c>
      <c r="B126" s="32">
        <v>0</v>
      </c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20577497.479489952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20577497.479489952</v>
      </c>
      <c r="D131" s="26"/>
    </row>
    <row r="132" spans="1:4" x14ac:dyDescent="0.25">
      <c r="A132" s="37" t="s">
        <v>47</v>
      </c>
      <c r="B132" s="38">
        <v>4907283.4174899533</v>
      </c>
      <c r="D132" s="26"/>
    </row>
    <row r="133" spans="1:4" x14ac:dyDescent="0.25">
      <c r="A133" s="49" t="s">
        <v>62</v>
      </c>
      <c r="B133" s="44">
        <v>20577497.479489952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-9435346.1405100487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217641.86197222222</v>
      </c>
      <c r="D136" s="26"/>
    </row>
    <row r="137" spans="1:4" x14ac:dyDescent="0.25">
      <c r="A137" s="39" t="s">
        <v>65</v>
      </c>
      <c r="B137" s="48">
        <v>285798.5761040271</v>
      </c>
      <c r="D137" s="26"/>
    </row>
    <row r="138" spans="1:4" ht="15.75" x14ac:dyDescent="0.25">
      <c r="A138" s="37" t="s">
        <v>100</v>
      </c>
      <c r="B138" s="59">
        <v>-85498.238027777756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-1025978.8563333331</v>
      </c>
      <c r="C139" s="54" t="s">
        <v>72</v>
      </c>
      <c r="D139" s="55" t="s">
        <v>105</v>
      </c>
    </row>
    <row r="145" customFormat="1" x14ac:dyDescent="0.25"/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77A4-E842-48A0-9EDC-0C30C2849F0D}">
  <dimension ref="A1:N145"/>
  <sheetViews>
    <sheetView showGridLines="0" topLeftCell="A43" zoomScaleNormal="100" workbookViewId="0">
      <selection sqref="A1:D1"/>
    </sheetView>
  </sheetViews>
  <sheetFormatPr defaultColWidth="8.7109375" defaultRowHeight="15" x14ac:dyDescent="0.25"/>
  <cols>
    <col min="1" max="1" width="59.7109375" customWidth="1"/>
    <col min="2" max="2" width="20" customWidth="1"/>
    <col min="3" max="3" width="3" customWidth="1"/>
    <col min="4" max="4" width="58" customWidth="1"/>
    <col min="5" max="5" width="12.7109375" bestFit="1" customWidth="1"/>
    <col min="6" max="6" width="11.42578125" bestFit="1" customWidth="1"/>
    <col min="7" max="7" width="14" bestFit="1" customWidth="1"/>
    <col min="10" max="10" width="15.140625" bestFit="1" customWidth="1"/>
    <col min="11" max="11" width="13.140625" bestFit="1" customWidth="1"/>
  </cols>
  <sheetData>
    <row r="1" spans="1:14" ht="18" x14ac:dyDescent="0.25">
      <c r="A1" s="61" t="s">
        <v>0</v>
      </c>
      <c r="B1" s="61"/>
      <c r="C1" s="61"/>
      <c r="D1" s="61"/>
    </row>
    <row r="2" spans="1:14" ht="25.5" customHeight="1" x14ac:dyDescent="0.25">
      <c r="A2" s="62" t="s">
        <v>1</v>
      </c>
      <c r="B2" s="62"/>
      <c r="C2" s="62"/>
      <c r="D2" s="62"/>
    </row>
    <row r="3" spans="1:14" x14ac:dyDescent="0.25">
      <c r="A3" s="2" t="s">
        <v>2</v>
      </c>
    </row>
    <row r="4" spans="1:14" ht="24" x14ac:dyDescent="0.25">
      <c r="A4" s="3" t="s">
        <v>3</v>
      </c>
      <c r="B4" s="4">
        <f>(303140.1)/0.005</f>
        <v>60628019.999999993</v>
      </c>
      <c r="D4" s="1" t="s">
        <v>4</v>
      </c>
      <c r="J4" s="14"/>
    </row>
    <row r="5" spans="1:14" ht="24" x14ac:dyDescent="0.25">
      <c r="A5" s="3" t="s">
        <v>5</v>
      </c>
      <c r="B5" s="5">
        <v>5.0000000000000001E-3</v>
      </c>
      <c r="D5" s="1" t="s">
        <v>6</v>
      </c>
      <c r="J5" s="15"/>
    </row>
    <row r="6" spans="1:14" x14ac:dyDescent="0.25">
      <c r="A6" s="3" t="s">
        <v>7</v>
      </c>
      <c r="B6" s="23">
        <v>60</v>
      </c>
      <c r="D6" s="1" t="s">
        <v>8</v>
      </c>
    </row>
    <row r="7" spans="1:14" x14ac:dyDescent="0.25">
      <c r="A7" s="3" t="s">
        <v>9</v>
      </c>
      <c r="B7" s="5">
        <v>0.4</v>
      </c>
      <c r="D7" s="1" t="s">
        <v>10</v>
      </c>
      <c r="F7" s="16"/>
      <c r="G7" s="16"/>
      <c r="H7" s="16"/>
      <c r="I7" s="16"/>
      <c r="J7" s="17"/>
    </row>
    <row r="8" spans="1:14" x14ac:dyDescent="0.25">
      <c r="A8" s="3" t="s">
        <v>11</v>
      </c>
      <c r="B8" s="5">
        <v>0.8</v>
      </c>
      <c r="D8" s="1" t="s">
        <v>12</v>
      </c>
    </row>
    <row r="9" spans="1:14" ht="24" x14ac:dyDescent="0.25">
      <c r="A9" s="3" t="s">
        <v>13</v>
      </c>
      <c r="B9" s="5">
        <v>0.4</v>
      </c>
      <c r="D9" s="1" t="s">
        <v>14</v>
      </c>
      <c r="J9" s="14"/>
    </row>
    <row r="10" spans="1:14" x14ac:dyDescent="0.25">
      <c r="A10" s="6" t="s">
        <v>15</v>
      </c>
      <c r="B10" s="7">
        <f>B4*B5</f>
        <v>303140.09999999998</v>
      </c>
      <c r="J10" s="14"/>
    </row>
    <row r="11" spans="1:14" x14ac:dyDescent="0.25">
      <c r="F11" s="16"/>
      <c r="G11" s="16"/>
      <c r="H11" s="16"/>
      <c r="I11" s="16"/>
      <c r="J11" s="18"/>
      <c r="K11" s="19"/>
      <c r="L11" s="20"/>
      <c r="M11" s="20"/>
      <c r="N11" s="20"/>
    </row>
    <row r="12" spans="1:14" x14ac:dyDescent="0.25">
      <c r="A12" s="2" t="s">
        <v>16</v>
      </c>
      <c r="E12" s="24">
        <v>2017</v>
      </c>
      <c r="F12" s="16"/>
      <c r="G12" s="16"/>
      <c r="H12" s="16"/>
    </row>
    <row r="13" spans="1:14" x14ac:dyDescent="0.25">
      <c r="A13" s="3" t="s">
        <v>17</v>
      </c>
      <c r="B13" s="10">
        <f>'CENÁRIO 1 - 300p - 25a'!B13</f>
        <v>14505034.109999999</v>
      </c>
      <c r="D13" s="1" t="s">
        <v>18</v>
      </c>
      <c r="E13" s="21">
        <v>24629153.359999999</v>
      </c>
      <c r="F13" s="16"/>
      <c r="G13" s="16"/>
      <c r="H13" s="16"/>
      <c r="J13" s="14"/>
    </row>
    <row r="14" spans="1:14" x14ac:dyDescent="0.25">
      <c r="A14" s="3" t="s">
        <v>19</v>
      </c>
      <c r="B14" s="10">
        <f>'CENÁRIO 1 - 300p - 25a'!B14</f>
        <v>1044362.454</v>
      </c>
      <c r="D14" s="1" t="s">
        <v>20</v>
      </c>
      <c r="E14" s="21">
        <v>603395.43999999994</v>
      </c>
      <c r="F14" s="16"/>
      <c r="G14" s="16"/>
      <c r="H14" s="16"/>
      <c r="J14" s="14"/>
    </row>
    <row r="15" spans="1:14" x14ac:dyDescent="0.25">
      <c r="A15" s="3" t="s">
        <v>21</v>
      </c>
      <c r="B15" s="10">
        <f>'CENÁRIO 1 - 300p - 25a'!B15</f>
        <v>2692812.398</v>
      </c>
      <c r="D15" s="1" t="s">
        <v>22</v>
      </c>
      <c r="E15" s="21">
        <v>2955498.42</v>
      </c>
      <c r="F15" s="16"/>
      <c r="G15" s="16"/>
      <c r="H15" s="16"/>
      <c r="J15" s="14"/>
    </row>
    <row r="16" spans="1:14" x14ac:dyDescent="0.25">
      <c r="E16" s="22">
        <f>SUM(E13:E15)</f>
        <v>28188047.219999999</v>
      </c>
      <c r="F16" s="16"/>
      <c r="G16" s="16"/>
      <c r="H16" s="16"/>
      <c r="J16" s="18"/>
      <c r="K16" s="16"/>
    </row>
    <row r="18" spans="1:7" x14ac:dyDescent="0.25">
      <c r="A18" s="2" t="s">
        <v>23</v>
      </c>
      <c r="F18" s="11"/>
      <c r="G18" s="12"/>
    </row>
    <row r="19" spans="1:7" x14ac:dyDescent="0.25">
      <c r="A19" s="3" t="s">
        <v>17</v>
      </c>
      <c r="B19" s="10"/>
      <c r="D19" s="1" t="s">
        <v>18</v>
      </c>
      <c r="G19" s="11"/>
    </row>
    <row r="20" spans="1:7" x14ac:dyDescent="0.25">
      <c r="A20" s="3" t="s">
        <v>19</v>
      </c>
      <c r="B20" s="10"/>
      <c r="D20" s="1" t="s">
        <v>24</v>
      </c>
      <c r="G20" s="11"/>
    </row>
    <row r="21" spans="1:7" x14ac:dyDescent="0.25">
      <c r="A21" s="3" t="s">
        <v>21</v>
      </c>
      <c r="B21" s="10"/>
      <c r="D21" s="1" t="s">
        <v>25</v>
      </c>
      <c r="G21" s="11"/>
    </row>
    <row r="22" spans="1:7" x14ac:dyDescent="0.25">
      <c r="A22" s="3" t="s">
        <v>26</v>
      </c>
      <c r="B22" s="10"/>
      <c r="D22" s="1" t="s">
        <v>27</v>
      </c>
      <c r="G22" s="12"/>
    </row>
    <row r="23" spans="1:7" x14ac:dyDescent="0.25">
      <c r="A23" s="6" t="s">
        <v>28</v>
      </c>
      <c r="B23" s="7">
        <f>B19+B20*(1-B7)+B21*(1-B8)+B22*(1-B9)</f>
        <v>0</v>
      </c>
    </row>
    <row r="25" spans="1:7" x14ac:dyDescent="0.25">
      <c r="A25" s="2" t="s">
        <v>29</v>
      </c>
      <c r="B25" s="8">
        <f>B16+B23</f>
        <v>0</v>
      </c>
    </row>
    <row r="27" spans="1:7" x14ac:dyDescent="0.25">
      <c r="A27" s="2" t="s">
        <v>30</v>
      </c>
    </row>
    <row r="28" spans="1:7" x14ac:dyDescent="0.25">
      <c r="A28" s="3" t="s">
        <v>31</v>
      </c>
      <c r="B28" s="4">
        <v>0</v>
      </c>
      <c r="D28" s="1" t="s">
        <v>18</v>
      </c>
    </row>
    <row r="29" spans="1:7" x14ac:dyDescent="0.25">
      <c r="A29" s="3" t="s">
        <v>32</v>
      </c>
      <c r="B29" s="4">
        <v>0</v>
      </c>
      <c r="D29" s="1" t="s">
        <v>18</v>
      </c>
    </row>
    <row r="30" spans="1:7" x14ac:dyDescent="0.25">
      <c r="A30" s="6" t="s">
        <v>33</v>
      </c>
      <c r="B30" s="7">
        <f>B25*0.1</f>
        <v>0</v>
      </c>
    </row>
    <row r="31" spans="1:7" x14ac:dyDescent="0.25">
      <c r="A31" s="6" t="s">
        <v>34</v>
      </c>
      <c r="B31" s="7">
        <f>MIN(B28,B30)</f>
        <v>0</v>
      </c>
    </row>
    <row r="32" spans="1:7" x14ac:dyDescent="0.25">
      <c r="A32" s="6" t="s">
        <v>35</v>
      </c>
      <c r="B32" s="7">
        <f>B31+B29</f>
        <v>0</v>
      </c>
    </row>
    <row r="34" spans="1:4" x14ac:dyDescent="0.25">
      <c r="A34" s="9" t="s">
        <v>36</v>
      </c>
    </row>
    <row r="35" spans="1:4" ht="25.5" customHeight="1" x14ac:dyDescent="0.25">
      <c r="A35" s="62" t="s">
        <v>37</v>
      </c>
      <c r="B35" s="62"/>
      <c r="C35" s="62"/>
      <c r="D35" s="62"/>
    </row>
    <row r="36" spans="1:4" ht="25.5" customHeight="1" x14ac:dyDescent="0.25">
      <c r="A36" s="62" t="s">
        <v>38</v>
      </c>
      <c r="B36" s="62"/>
      <c r="C36" s="62"/>
      <c r="D36" s="62"/>
    </row>
    <row r="37" spans="1:4" ht="25.5" customHeight="1" x14ac:dyDescent="0.25">
      <c r="A37" s="62" t="s">
        <v>39</v>
      </c>
      <c r="B37" s="62"/>
      <c r="C37" s="62"/>
      <c r="D37" s="62"/>
    </row>
    <row r="38" spans="1:4" ht="25.5" customHeight="1" x14ac:dyDescent="0.25">
      <c r="A38" s="62" t="s">
        <v>40</v>
      </c>
      <c r="B38" s="62"/>
      <c r="C38" s="62"/>
      <c r="D38" s="62"/>
    </row>
    <row r="39" spans="1:4" ht="25.5" customHeight="1" x14ac:dyDescent="0.25">
      <c r="A39" s="62" t="s">
        <v>41</v>
      </c>
      <c r="B39" s="62"/>
      <c r="C39" s="62"/>
      <c r="D39" s="62"/>
    </row>
    <row r="40" spans="1:4" ht="25.5" customHeight="1" x14ac:dyDescent="0.25">
      <c r="A40" s="62" t="s">
        <v>42</v>
      </c>
      <c r="B40" s="62"/>
      <c r="C40" s="62"/>
      <c r="D40" s="62"/>
    </row>
    <row r="41" spans="1:4" ht="25.5" customHeight="1" x14ac:dyDescent="0.25">
      <c r="A41" s="62" t="s">
        <v>43</v>
      </c>
      <c r="B41" s="62"/>
      <c r="C41" s="62"/>
      <c r="D41" s="62"/>
    </row>
    <row r="43" spans="1:4" x14ac:dyDescent="0.25">
      <c r="A43" s="63" t="s">
        <v>124</v>
      </c>
      <c r="B43" s="63"/>
    </row>
    <row r="45" spans="1:4" x14ac:dyDescent="0.25">
      <c r="A45" s="2" t="s">
        <v>44</v>
      </c>
    </row>
    <row r="46" spans="1:4" x14ac:dyDescent="0.25">
      <c r="A46" s="28" t="s">
        <v>45</v>
      </c>
      <c r="B46" s="29">
        <v>303140.09999999998</v>
      </c>
    </row>
    <row r="47" spans="1:4" x14ac:dyDescent="0.25">
      <c r="A47" s="31" t="s">
        <v>46</v>
      </c>
      <c r="B47" s="33">
        <v>261170.23436666664</v>
      </c>
    </row>
    <row r="48" spans="1:4" x14ac:dyDescent="0.25">
      <c r="A48" s="28" t="s">
        <v>70</v>
      </c>
      <c r="B48" s="29">
        <v>3134042.8124000002</v>
      </c>
    </row>
    <row r="49" spans="1:4" x14ac:dyDescent="0.25">
      <c r="A49" s="30" t="s">
        <v>56</v>
      </c>
      <c r="B49" s="34">
        <v>46477</v>
      </c>
    </row>
    <row r="50" spans="1:4" x14ac:dyDescent="0.25">
      <c r="A50" s="30" t="s">
        <v>57</v>
      </c>
      <c r="B50" s="35">
        <v>5</v>
      </c>
    </row>
    <row r="51" spans="1:4" x14ac:dyDescent="0.25">
      <c r="A51" s="31" t="s">
        <v>58</v>
      </c>
      <c r="B51" s="32">
        <v>626808.56248000008</v>
      </c>
    </row>
    <row r="52" spans="1:4" ht="25.5" x14ac:dyDescent="0.25">
      <c r="A52" s="28" t="s">
        <v>68</v>
      </c>
      <c r="B52" s="36">
        <v>4.1000000000000003E-3</v>
      </c>
    </row>
    <row r="53" spans="1:4" x14ac:dyDescent="0.25">
      <c r="A53" s="39" t="s">
        <v>59</v>
      </c>
      <c r="B53" s="40">
        <v>17724957.736767247</v>
      </c>
    </row>
    <row r="54" spans="1:4" x14ac:dyDescent="0.25">
      <c r="A54" s="41" t="s">
        <v>60</v>
      </c>
      <c r="B54" s="42">
        <v>-56982.596589090914</v>
      </c>
    </row>
    <row r="55" spans="1:4" x14ac:dyDescent="0.25">
      <c r="A55" s="39" t="s">
        <v>61</v>
      </c>
      <c r="B55" s="40">
        <v>-3580004.6383710764</v>
      </c>
    </row>
    <row r="56" spans="1:4" x14ac:dyDescent="0.25">
      <c r="A56" s="41" t="s">
        <v>48</v>
      </c>
      <c r="B56" s="42">
        <v>14144953.098396171</v>
      </c>
      <c r="D56" s="26"/>
    </row>
    <row r="57" spans="1:4" x14ac:dyDescent="0.25">
      <c r="A57" s="37" t="s">
        <v>47</v>
      </c>
      <c r="B57" s="38">
        <v>1608781.8487961739</v>
      </c>
      <c r="D57" s="26"/>
    </row>
    <row r="58" spans="1:4" x14ac:dyDescent="0.25">
      <c r="A58" s="52" t="s">
        <v>62</v>
      </c>
      <c r="B58" s="44">
        <v>17278995.910796173</v>
      </c>
      <c r="D58" s="26"/>
    </row>
    <row r="59" spans="1:4" x14ac:dyDescent="0.25">
      <c r="A59" s="50" t="s">
        <v>75</v>
      </c>
      <c r="B59" s="45">
        <v>30012843.620000001</v>
      </c>
      <c r="D59" s="26"/>
    </row>
    <row r="60" spans="1:4" ht="15.75" x14ac:dyDescent="0.25">
      <c r="A60" s="51" t="s">
        <v>63</v>
      </c>
      <c r="B60" s="46">
        <v>-12733847.709203828</v>
      </c>
      <c r="C60" s="54" t="s">
        <v>72</v>
      </c>
      <c r="D60" s="55" t="s">
        <v>73</v>
      </c>
    </row>
    <row r="61" spans="1:4" x14ac:dyDescent="0.25">
      <c r="A61" s="41" t="s">
        <v>64</v>
      </c>
      <c r="B61" s="47">
        <v>626808.56248000008</v>
      </c>
      <c r="D61" s="26"/>
    </row>
    <row r="62" spans="1:4" ht="15.75" x14ac:dyDescent="0.25">
      <c r="A62" s="37" t="s">
        <v>128</v>
      </c>
      <c r="B62" s="43">
        <v>232641.43178881964</v>
      </c>
      <c r="C62" s="54" t="s">
        <v>72</v>
      </c>
      <c r="D62" s="55" t="s">
        <v>129</v>
      </c>
    </row>
    <row r="63" spans="1:4" x14ac:dyDescent="0.25">
      <c r="A63" s="39" t="s">
        <v>66</v>
      </c>
      <c r="B63" s="48">
        <v>257180.96542538493</v>
      </c>
      <c r="D63" s="26"/>
    </row>
    <row r="64" spans="1:4" ht="15.75" x14ac:dyDescent="0.25">
      <c r="A64" s="41" t="s">
        <v>106</v>
      </c>
      <c r="B64" s="42">
        <v>1618342.3124000006</v>
      </c>
      <c r="C64" s="53" t="s">
        <v>71</v>
      </c>
      <c r="D64" s="26" t="s">
        <v>132</v>
      </c>
    </row>
    <row r="65" spans="1:4" ht="15.75" x14ac:dyDescent="0.25">
      <c r="A65" s="37" t="s">
        <v>103</v>
      </c>
      <c r="B65" s="59">
        <v>-70498.668211180338</v>
      </c>
      <c r="C65" s="54" t="s">
        <v>72</v>
      </c>
      <c r="D65" s="55" t="s">
        <v>102</v>
      </c>
    </row>
    <row r="66" spans="1:4" ht="15.75" x14ac:dyDescent="0.25">
      <c r="A66" s="39" t="s">
        <v>104</v>
      </c>
      <c r="B66" s="40">
        <v>-845984.01853416406</v>
      </c>
      <c r="C66" s="54" t="s">
        <v>72</v>
      </c>
      <c r="D66" s="55" t="s">
        <v>105</v>
      </c>
    </row>
    <row r="67" spans="1:4" x14ac:dyDescent="0.25">
      <c r="D67" s="26"/>
    </row>
    <row r="68" spans="1:4" x14ac:dyDescent="0.25">
      <c r="A68" s="63" t="s">
        <v>125</v>
      </c>
      <c r="B68" s="63"/>
    </row>
    <row r="70" spans="1:4" x14ac:dyDescent="0.25">
      <c r="A70" s="2" t="s">
        <v>44</v>
      </c>
    </row>
    <row r="71" spans="1:4" x14ac:dyDescent="0.25">
      <c r="A71" s="28" t="s">
        <v>45</v>
      </c>
      <c r="B71" s="29">
        <v>303140.09999999998</v>
      </c>
    </row>
    <row r="72" spans="1:4" x14ac:dyDescent="0.25">
      <c r="A72" s="31" t="s">
        <v>46</v>
      </c>
      <c r="B72" s="33">
        <v>261170.23436666664</v>
      </c>
    </row>
    <row r="73" spans="1:4" x14ac:dyDescent="0.25">
      <c r="A73" s="28" t="s">
        <v>69</v>
      </c>
      <c r="B73" s="29">
        <v>1567021.4062000001</v>
      </c>
    </row>
    <row r="74" spans="1:4" x14ac:dyDescent="0.25">
      <c r="A74" s="30" t="s">
        <v>56</v>
      </c>
      <c r="B74" s="34">
        <v>46477</v>
      </c>
    </row>
    <row r="75" spans="1:4" x14ac:dyDescent="0.25">
      <c r="A75" s="30" t="s">
        <v>57</v>
      </c>
      <c r="B75" s="35">
        <v>5</v>
      </c>
    </row>
    <row r="76" spans="1:4" x14ac:dyDescent="0.25">
      <c r="A76" s="31" t="s">
        <v>58</v>
      </c>
      <c r="B76" s="32">
        <v>313404.28124000004</v>
      </c>
    </row>
    <row r="77" spans="1:4" ht="25.5" x14ac:dyDescent="0.25">
      <c r="A77" s="28" t="s">
        <v>67</v>
      </c>
      <c r="B77" s="36">
        <v>4.9295381143461625E-3</v>
      </c>
    </row>
    <row r="78" spans="1:4" x14ac:dyDescent="0.25">
      <c r="A78" s="39" t="s">
        <v>59</v>
      </c>
      <c r="B78" s="40">
        <v>18182314.009402815</v>
      </c>
    </row>
    <row r="79" spans="1:4" x14ac:dyDescent="0.25">
      <c r="A79" s="41" t="s">
        <v>60</v>
      </c>
      <c r="B79" s="42">
        <v>-28491.298294545457</v>
      </c>
    </row>
    <row r="80" spans="1:4" x14ac:dyDescent="0.25">
      <c r="A80" s="39" t="s">
        <v>61</v>
      </c>
      <c r="B80" s="40">
        <v>-1839657.2432150133</v>
      </c>
    </row>
    <row r="81" spans="1:4" x14ac:dyDescent="0.25">
      <c r="A81" s="41" t="s">
        <v>48</v>
      </c>
      <c r="B81" s="42">
        <v>16342656.766187802</v>
      </c>
      <c r="D81" s="26"/>
    </row>
    <row r="82" spans="1:4" x14ac:dyDescent="0.25">
      <c r="A82" s="37" t="s">
        <v>47</v>
      </c>
      <c r="B82" s="38">
        <v>2239464.1103878021</v>
      </c>
      <c r="D82" s="26"/>
    </row>
    <row r="83" spans="1:4" x14ac:dyDescent="0.25">
      <c r="A83" s="49" t="s">
        <v>62</v>
      </c>
      <c r="B83" s="44">
        <v>17909678.172387801</v>
      </c>
      <c r="D83" s="26"/>
    </row>
    <row r="84" spans="1:4" x14ac:dyDescent="0.25">
      <c r="A84" s="50" t="s">
        <v>75</v>
      </c>
      <c r="B84" s="45">
        <v>30012843.620000001</v>
      </c>
      <c r="D84" s="26"/>
    </row>
    <row r="85" spans="1:4" ht="15.75" x14ac:dyDescent="0.25">
      <c r="A85" s="51" t="s">
        <v>63</v>
      </c>
      <c r="B85" s="46">
        <v>-12103165.4476122</v>
      </c>
      <c r="C85" s="54" t="s">
        <v>72</v>
      </c>
      <c r="D85" s="55" t="s">
        <v>73</v>
      </c>
    </row>
    <row r="86" spans="1:4" x14ac:dyDescent="0.25">
      <c r="A86" s="41" t="s">
        <v>64</v>
      </c>
      <c r="B86" s="47">
        <v>313404.28124000004</v>
      </c>
      <c r="D86" s="26"/>
    </row>
    <row r="87" spans="1:4" ht="15.75" x14ac:dyDescent="0.25">
      <c r="A87" s="37" t="s">
        <v>128</v>
      </c>
      <c r="B87" s="43">
        <v>262804.50627075683</v>
      </c>
      <c r="C87" s="53" t="s">
        <v>71</v>
      </c>
      <c r="D87" s="26" t="s">
        <v>130</v>
      </c>
    </row>
    <row r="88" spans="1:4" x14ac:dyDescent="0.25">
      <c r="A88" s="39" t="s">
        <v>66</v>
      </c>
      <c r="B88" s="48">
        <v>297139.21393068729</v>
      </c>
      <c r="D88" s="26"/>
    </row>
    <row r="89" spans="1:4" ht="15.75" x14ac:dyDescent="0.25">
      <c r="A89" s="41" t="s">
        <v>106</v>
      </c>
      <c r="B89" s="42">
        <v>51320.906200000318</v>
      </c>
      <c r="C89" s="54" t="s">
        <v>72</v>
      </c>
      <c r="D89" s="55" t="s">
        <v>107</v>
      </c>
    </row>
    <row r="90" spans="1:4" ht="15.75" x14ac:dyDescent="0.25">
      <c r="A90" s="37" t="s">
        <v>103</v>
      </c>
      <c r="B90" s="59">
        <v>-40335.593729243148</v>
      </c>
      <c r="C90" s="54" t="s">
        <v>72</v>
      </c>
      <c r="D90" s="55" t="s">
        <v>102</v>
      </c>
    </row>
    <row r="91" spans="1:4" ht="15.75" x14ac:dyDescent="0.25">
      <c r="A91" s="39" t="s">
        <v>104</v>
      </c>
      <c r="B91" s="40">
        <v>-484027.12475091778</v>
      </c>
      <c r="C91" s="54" t="s">
        <v>72</v>
      </c>
      <c r="D91" s="55" t="s">
        <v>105</v>
      </c>
    </row>
    <row r="92" spans="1:4" x14ac:dyDescent="0.25">
      <c r="D92" s="26"/>
    </row>
    <row r="93" spans="1:4" x14ac:dyDescent="0.25">
      <c r="A93" s="63" t="s">
        <v>126</v>
      </c>
      <c r="B93" s="63"/>
    </row>
    <row r="95" spans="1:4" x14ac:dyDescent="0.25">
      <c r="A95" s="2" t="s">
        <v>44</v>
      </c>
    </row>
    <row r="96" spans="1:4" x14ac:dyDescent="0.25">
      <c r="A96" s="28" t="s">
        <v>45</v>
      </c>
      <c r="B96" s="29">
        <v>303140.09999999998</v>
      </c>
    </row>
    <row r="97" spans="1:4" x14ac:dyDescent="0.25">
      <c r="A97" s="31" t="s">
        <v>46</v>
      </c>
      <c r="B97" s="33">
        <v>261170.23436666664</v>
      </c>
    </row>
    <row r="98" spans="1:4" x14ac:dyDescent="0.25">
      <c r="A98" s="28" t="s">
        <v>76</v>
      </c>
      <c r="B98" s="29">
        <v>783510.70310000004</v>
      </c>
    </row>
    <row r="99" spans="1:4" x14ac:dyDescent="0.25">
      <c r="A99" s="30" t="s">
        <v>56</v>
      </c>
      <c r="B99" s="34">
        <v>46477</v>
      </c>
    </row>
    <row r="100" spans="1:4" x14ac:dyDescent="0.25">
      <c r="A100" s="30" t="s">
        <v>57</v>
      </c>
      <c r="B100" s="35">
        <v>5</v>
      </c>
    </row>
    <row r="101" spans="1:4" x14ac:dyDescent="0.25">
      <c r="A101" s="31" t="s">
        <v>58</v>
      </c>
      <c r="B101" s="32">
        <v>156702.14062000002</v>
      </c>
    </row>
    <row r="102" spans="1:4" ht="25.5" x14ac:dyDescent="0.25">
      <c r="A102" s="28" t="s">
        <v>77</v>
      </c>
      <c r="B102" s="36">
        <v>5.7515813019202245E-3</v>
      </c>
    </row>
    <row r="103" spans="1:4" x14ac:dyDescent="0.25">
      <c r="A103" s="39" t="s">
        <v>59</v>
      </c>
      <c r="B103" s="40">
        <v>18650533.867875054</v>
      </c>
    </row>
    <row r="104" spans="1:4" x14ac:dyDescent="0.25">
      <c r="A104" s="41" t="s">
        <v>60</v>
      </c>
      <c r="B104" s="42">
        <v>-14245.649147272728</v>
      </c>
    </row>
    <row r="105" spans="1:4" x14ac:dyDescent="0.25">
      <c r="A105" s="39" t="s">
        <v>61</v>
      </c>
      <c r="B105" s="40">
        <v>-945249.52538299048</v>
      </c>
    </row>
    <row r="106" spans="1:4" x14ac:dyDescent="0.25">
      <c r="A106" s="41" t="s">
        <v>48</v>
      </c>
      <c r="B106" s="42">
        <v>17705284.342492063</v>
      </c>
      <c r="D106" s="26"/>
    </row>
    <row r="107" spans="1:4" x14ac:dyDescent="0.25">
      <c r="A107" s="37" t="s">
        <v>47</v>
      </c>
      <c r="B107" s="38">
        <v>2818580.9835920632</v>
      </c>
      <c r="D107" s="26"/>
    </row>
    <row r="108" spans="1:4" x14ac:dyDescent="0.25">
      <c r="A108" s="49" t="s">
        <v>62</v>
      </c>
      <c r="B108" s="44">
        <v>18488795.045592062</v>
      </c>
      <c r="D108" s="26"/>
    </row>
    <row r="109" spans="1:4" x14ac:dyDescent="0.25">
      <c r="A109" s="50" t="s">
        <v>75</v>
      </c>
      <c r="B109" s="45">
        <v>30012843.620000001</v>
      </c>
      <c r="D109" s="26"/>
    </row>
    <row r="110" spans="1:4" ht="15.75" x14ac:dyDescent="0.25">
      <c r="A110" s="51" t="s">
        <v>63</v>
      </c>
      <c r="B110" s="46">
        <v>-11524048.574407939</v>
      </c>
      <c r="C110" s="54" t="s">
        <v>72</v>
      </c>
      <c r="D110" s="55" t="s">
        <v>73</v>
      </c>
    </row>
    <row r="111" spans="1:4" x14ac:dyDescent="0.25">
      <c r="A111" s="41" t="s">
        <v>64</v>
      </c>
      <c r="B111" s="47">
        <v>261170.23436666664</v>
      </c>
      <c r="D111" s="26"/>
    </row>
    <row r="112" spans="1:4" ht="15.75" x14ac:dyDescent="0.25">
      <c r="A112" s="37" t="s">
        <v>128</v>
      </c>
      <c r="B112" s="43">
        <v>278541.21476486279</v>
      </c>
      <c r="C112" s="53" t="s">
        <v>71</v>
      </c>
      <c r="D112" s="26" t="s">
        <v>130</v>
      </c>
    </row>
    <row r="113" spans="1:4" x14ac:dyDescent="0.25">
      <c r="A113" s="39" t="s">
        <v>66</v>
      </c>
      <c r="B113" s="48">
        <v>321914.26077258296</v>
      </c>
      <c r="D113" s="26"/>
    </row>
    <row r="114" spans="1:4" ht="15.75" x14ac:dyDescent="0.25">
      <c r="A114" s="41" t="s">
        <v>106</v>
      </c>
      <c r="B114" s="42">
        <v>-209849.32816666667</v>
      </c>
      <c r="C114" s="54" t="s">
        <v>72</v>
      </c>
      <c r="D114" s="55" t="s">
        <v>107</v>
      </c>
    </row>
    <row r="115" spans="1:4" ht="15.75" x14ac:dyDescent="0.25">
      <c r="A115" s="37" t="s">
        <v>103</v>
      </c>
      <c r="B115" s="59">
        <v>-24598.88523513719</v>
      </c>
      <c r="C115" s="54" t="s">
        <v>72</v>
      </c>
      <c r="D115" s="55" t="s">
        <v>102</v>
      </c>
    </row>
    <row r="116" spans="1:4" ht="15.75" x14ac:dyDescent="0.25">
      <c r="A116" s="39" t="s">
        <v>104</v>
      </c>
      <c r="B116" s="40">
        <v>-295186.62282164628</v>
      </c>
      <c r="C116" s="54" t="s">
        <v>72</v>
      </c>
      <c r="D116" s="55" t="s">
        <v>105</v>
      </c>
    </row>
    <row r="117" spans="1:4" x14ac:dyDescent="0.25">
      <c r="D117" s="26"/>
    </row>
    <row r="118" spans="1:4" x14ac:dyDescent="0.25">
      <c r="A118" s="63" t="s">
        <v>127</v>
      </c>
      <c r="B118" s="63"/>
    </row>
    <row r="120" spans="1:4" x14ac:dyDescent="0.25">
      <c r="A120" s="2" t="s">
        <v>44</v>
      </c>
    </row>
    <row r="121" spans="1:4" x14ac:dyDescent="0.25">
      <c r="A121" s="28" t="s">
        <v>45</v>
      </c>
      <c r="B121" s="29">
        <v>303140.09999999998</v>
      </c>
    </row>
    <row r="122" spans="1:4" x14ac:dyDescent="0.25">
      <c r="A122" s="31" t="s">
        <v>46</v>
      </c>
      <c r="B122" s="33">
        <v>261170.23436666664</v>
      </c>
      <c r="D122" s="21"/>
    </row>
    <row r="123" spans="1:4" x14ac:dyDescent="0.25">
      <c r="A123" s="28" t="s">
        <v>82</v>
      </c>
      <c r="B123" s="29">
        <v>0</v>
      </c>
      <c r="D123" s="21"/>
    </row>
    <row r="124" spans="1:4" x14ac:dyDescent="0.25">
      <c r="A124" s="30" t="s">
        <v>56</v>
      </c>
      <c r="B124" s="34">
        <v>46477</v>
      </c>
      <c r="D124" s="21"/>
    </row>
    <row r="125" spans="1:4" x14ac:dyDescent="0.25">
      <c r="A125" s="30" t="s">
        <v>57</v>
      </c>
      <c r="B125" s="35">
        <v>5</v>
      </c>
      <c r="D125" s="21"/>
    </row>
    <row r="126" spans="1:4" x14ac:dyDescent="0.25">
      <c r="A126" s="31" t="s">
        <v>58</v>
      </c>
      <c r="B126" s="32">
        <v>0</v>
      </c>
      <c r="D126" s="21"/>
    </row>
    <row r="127" spans="1:4" ht="25.5" x14ac:dyDescent="0.25">
      <c r="A127" s="28" t="s">
        <v>83</v>
      </c>
      <c r="B127" s="36">
        <v>7.3737397821989148E-3</v>
      </c>
    </row>
    <row r="128" spans="1:4" x14ac:dyDescent="0.25">
      <c r="A128" s="39" t="s">
        <v>59</v>
      </c>
      <c r="B128" s="40">
        <v>19620397.748278979</v>
      </c>
    </row>
    <row r="129" spans="1:4" x14ac:dyDescent="0.25">
      <c r="A129" s="41" t="s">
        <v>60</v>
      </c>
      <c r="B129" s="42">
        <v>0</v>
      </c>
    </row>
    <row r="130" spans="1:4" x14ac:dyDescent="0.25">
      <c r="A130" s="39" t="s">
        <v>61</v>
      </c>
      <c r="B130" s="40">
        <v>0</v>
      </c>
    </row>
    <row r="131" spans="1:4" x14ac:dyDescent="0.25">
      <c r="A131" s="41" t="s">
        <v>48</v>
      </c>
      <c r="B131" s="42">
        <v>19620397.748278979</v>
      </c>
      <c r="D131" s="26"/>
    </row>
    <row r="132" spans="1:4" x14ac:dyDescent="0.25">
      <c r="A132" s="37" t="s">
        <v>47</v>
      </c>
      <c r="B132" s="38">
        <v>3950183.6862789802</v>
      </c>
      <c r="D132" s="26"/>
    </row>
    <row r="133" spans="1:4" x14ac:dyDescent="0.25">
      <c r="A133" s="49" t="s">
        <v>62</v>
      </c>
      <c r="B133" s="44">
        <v>19620397.748278979</v>
      </c>
      <c r="D133" s="26"/>
    </row>
    <row r="134" spans="1:4" x14ac:dyDescent="0.25">
      <c r="A134" s="50" t="s">
        <v>75</v>
      </c>
      <c r="B134" s="45">
        <v>30012843.620000001</v>
      </c>
      <c r="D134" s="26"/>
    </row>
    <row r="135" spans="1:4" ht="15.75" x14ac:dyDescent="0.25">
      <c r="A135" s="51" t="s">
        <v>63</v>
      </c>
      <c r="B135" s="46">
        <v>-10392445.871721022</v>
      </c>
      <c r="C135" s="54" t="s">
        <v>72</v>
      </c>
      <c r="D135" s="55" t="s">
        <v>73</v>
      </c>
    </row>
    <row r="136" spans="1:4" x14ac:dyDescent="0.25">
      <c r="A136" s="41" t="s">
        <v>131</v>
      </c>
      <c r="B136" s="47">
        <v>261170.23436666664</v>
      </c>
      <c r="D136" s="26"/>
    </row>
    <row r="137" spans="1:4" x14ac:dyDescent="0.25">
      <c r="A137" s="39" t="s">
        <v>65</v>
      </c>
      <c r="B137" s="48">
        <v>327006.62913798296</v>
      </c>
      <c r="D137" s="26"/>
    </row>
    <row r="138" spans="1:4" ht="15.75" x14ac:dyDescent="0.25">
      <c r="A138" s="37" t="s">
        <v>100</v>
      </c>
      <c r="B138" s="59">
        <v>-41969.865633333335</v>
      </c>
      <c r="C138" s="54" t="s">
        <v>72</v>
      </c>
      <c r="D138" s="55" t="s">
        <v>102</v>
      </c>
    </row>
    <row r="139" spans="1:4" ht="15.75" x14ac:dyDescent="0.25">
      <c r="A139" s="39" t="s">
        <v>101</v>
      </c>
      <c r="B139" s="40">
        <v>-503638.38760000002</v>
      </c>
      <c r="C139" s="54" t="s">
        <v>72</v>
      </c>
      <c r="D139" s="55" t="s">
        <v>105</v>
      </c>
    </row>
    <row r="145" customFormat="1" x14ac:dyDescent="0.25"/>
  </sheetData>
  <mergeCells count="13">
    <mergeCell ref="A93:B93"/>
    <mergeCell ref="A118:B118"/>
    <mergeCell ref="A39:D39"/>
    <mergeCell ref="A40:D40"/>
    <mergeCell ref="A41:D41"/>
    <mergeCell ref="A43:B43"/>
    <mergeCell ref="A68:B68"/>
    <mergeCell ref="A38:D38"/>
    <mergeCell ref="A1:D1"/>
    <mergeCell ref="A2:D2"/>
    <mergeCell ref="A35:D35"/>
    <mergeCell ref="A36:D36"/>
    <mergeCell ref="A37:D37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CENÁRIO 1 - 300p - 25a</vt:lpstr>
      <vt:lpstr>CENÁRIO 2 - 240p - 20a</vt:lpstr>
      <vt:lpstr>CENÁRIO 3 - 180p - 15a</vt:lpstr>
      <vt:lpstr>CENÁRIO 4 - 144p - 12a</vt:lpstr>
      <vt:lpstr>CENÁRIO 5 - 120p - 10a</vt:lpstr>
      <vt:lpstr>CENÁRIO 6 - 108p - 9a</vt:lpstr>
      <vt:lpstr>CENÁRIO 7 - 96p - 8a</vt:lpstr>
      <vt:lpstr>CENÁRIO 8 - 84p - 7a</vt:lpstr>
      <vt:lpstr>CENÁRIO 9 - 72p - 6a</vt:lpstr>
      <vt:lpstr>CENÁRIO 10 - 60p - 5a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Daniel Silveira</cp:lastModifiedBy>
  <cp:revision>0</cp:revision>
  <dcterms:created xsi:type="dcterms:W3CDTF">2026-07-19T17:59:01Z</dcterms:created>
  <dcterms:modified xsi:type="dcterms:W3CDTF">2026-10-14T19:34:29Z</dcterms:modified>
  <dc:language>en-US</dc:language>
</cp:coreProperties>
</file>