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niel.silveira\Downloads\1._Parcelamento_Divida___RFB___CENARIOS (2)\"/>
    </mc:Choice>
  </mc:AlternateContent>
  <xr:revisionPtr revIDLastSave="0" documentId="13_ncr:1_{6E242D47-595B-42DB-84E9-C90FFAEA15C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ENÁRIO 1 - 300p - 25a" sheetId="1" r:id="rId1"/>
    <sheet name="CENÁRIO 2 - 240p - 20a" sheetId="11" r:id="rId2"/>
    <sheet name="CENÁRIO 3 - 180p - 15a" sheetId="12" r:id="rId3"/>
    <sheet name="CENÁRIO 4 - 144p - 12a" sheetId="13" r:id="rId4"/>
    <sheet name="CENÁRIO 5 - 120p - 10a" sheetId="14" r:id="rId5"/>
    <sheet name="CENÁRIO 6 - 108p - 9a" sheetId="18" r:id="rId6"/>
    <sheet name="CENÁRIO 7 - 96p - 8a" sheetId="21" r:id="rId7"/>
    <sheet name="CENÁRIO 8 - 84p - 7a" sheetId="22" r:id="rId8"/>
    <sheet name="CENÁRIO 9 - 72p - 6a" sheetId="23" r:id="rId9"/>
    <sheet name="CENÁRIO 10 - 60p - 5a" sheetId="2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12" l="1"/>
  <c r="B14" i="12"/>
  <c r="B13" i="12"/>
  <c r="B121" i="23"/>
  <c r="B96" i="23"/>
  <c r="B124" i="23"/>
  <c r="B125" i="23" s="1"/>
  <c r="B127" i="23" l="1"/>
  <c r="B102" i="23"/>
  <c r="B99" i="23"/>
  <c r="B100" i="23" s="1"/>
  <c r="B23" i="24" l="1"/>
  <c r="E16" i="24"/>
  <c r="F15" i="24" s="1"/>
  <c r="B4" i="24"/>
  <c r="B10" i="24" s="1"/>
  <c r="B23" i="23"/>
  <c r="E16" i="23"/>
  <c r="F14" i="23" s="1"/>
  <c r="B4" i="23"/>
  <c r="B10" i="23" s="1"/>
  <c r="B23" i="22"/>
  <c r="E16" i="22"/>
  <c r="F14" i="22" s="1"/>
  <c r="F15" i="22"/>
  <c r="B4" i="22"/>
  <c r="B10" i="22" s="1"/>
  <c r="B23" i="21"/>
  <c r="E16" i="21"/>
  <c r="F14" i="21" s="1"/>
  <c r="B4" i="21"/>
  <c r="B10" i="21" s="1"/>
  <c r="B23" i="18"/>
  <c r="E16" i="18"/>
  <c r="F15" i="18" s="1"/>
  <c r="B4" i="18"/>
  <c r="B10" i="18" s="1"/>
  <c r="B23" i="14"/>
  <c r="E16" i="14"/>
  <c r="F15" i="14" s="1"/>
  <c r="B4" i="14"/>
  <c r="B10" i="14" s="1"/>
  <c r="B23" i="13"/>
  <c r="E16" i="13"/>
  <c r="B4" i="13"/>
  <c r="B10" i="13" s="1"/>
  <c r="B23" i="12"/>
  <c r="E16" i="12"/>
  <c r="B4" i="12"/>
  <c r="B10" i="12" s="1"/>
  <c r="F16" i="11"/>
  <c r="B23" i="11"/>
  <c r="B4" i="11"/>
  <c r="B10" i="11" s="1"/>
  <c r="F16" i="1"/>
  <c r="B4" i="1"/>
  <c r="B10" i="1" s="1"/>
  <c r="B23" i="1"/>
  <c r="F15" i="23" l="1"/>
  <c r="F13" i="24"/>
  <c r="F14" i="24"/>
  <c r="F13" i="23"/>
  <c r="F13" i="22"/>
  <c r="F15" i="21"/>
  <c r="F13" i="21"/>
  <c r="F13" i="18"/>
  <c r="F14" i="18"/>
  <c r="F13" i="14"/>
  <c r="F14" i="14"/>
  <c r="B14" i="22" l="1"/>
  <c r="B14" i="24"/>
  <c r="B14" i="23"/>
  <c r="B14" i="14"/>
  <c r="B14" i="11"/>
  <c r="B14" i="21"/>
  <c r="B14" i="18"/>
  <c r="B14" i="13"/>
  <c r="F16" i="24"/>
  <c r="F16" i="23"/>
  <c r="F16" i="22"/>
  <c r="F16" i="21"/>
  <c r="F16" i="18"/>
  <c r="F16" i="14"/>
  <c r="B15" i="11" l="1"/>
  <c r="B15" i="23"/>
  <c r="B15" i="13"/>
  <c r="B15" i="18"/>
  <c r="B15" i="24"/>
  <c r="B15" i="22"/>
  <c r="B15" i="21"/>
  <c r="B15" i="14"/>
  <c r="B13" i="13"/>
  <c r="B13" i="11"/>
  <c r="B13" i="18"/>
  <c r="B13" i="24"/>
  <c r="B13" i="21"/>
  <c r="B13" i="14"/>
  <c r="B13" i="22"/>
  <c r="B13" i="23"/>
  <c r="B25" i="11" l="1"/>
  <c r="B25" i="13"/>
  <c r="B25" i="23"/>
  <c r="B25" i="22"/>
  <c r="B25" i="18"/>
  <c r="B25" i="12"/>
  <c r="B25" i="14"/>
  <c r="B25" i="21"/>
  <c r="B25" i="1"/>
  <c r="B25" i="24"/>
  <c r="D25" i="12" l="1"/>
  <c r="B122" i="23"/>
  <c r="B98" i="23"/>
  <c r="B112" i="23" s="1"/>
  <c r="B115" i="23" s="1"/>
  <c r="B116" i="23" s="1"/>
  <c r="B97" i="23"/>
  <c r="B103" i="23" s="1"/>
  <c r="B123" i="23"/>
  <c r="B30" i="22"/>
  <c r="B31" i="22" s="1"/>
  <c r="B32" i="22" s="1"/>
  <c r="B30" i="23"/>
  <c r="B31" i="23" s="1"/>
  <c r="B32" i="23" s="1"/>
  <c r="B30" i="11"/>
  <c r="B31" i="11" s="1"/>
  <c r="B32" i="11" s="1"/>
  <c r="B30" i="13"/>
  <c r="B31" i="13" s="1"/>
  <c r="B32" i="13" s="1"/>
  <c r="B30" i="18"/>
  <c r="B31" i="18" s="1"/>
  <c r="B32" i="18" s="1"/>
  <c r="B30" i="12"/>
  <c r="B31" i="12" s="1"/>
  <c r="B32" i="12" s="1"/>
  <c r="B30" i="21"/>
  <c r="B31" i="21" s="1"/>
  <c r="B32" i="21" s="1"/>
  <c r="B30" i="14"/>
  <c r="B31" i="14" s="1"/>
  <c r="B32" i="14" s="1"/>
  <c r="B30" i="24"/>
  <c r="B31" i="24" s="1"/>
  <c r="B32" i="24" s="1"/>
  <c r="B30" i="1"/>
  <c r="B31" i="1" s="1"/>
  <c r="B129" i="23" l="1"/>
  <c r="B130" i="23" s="1"/>
  <c r="B126" i="23"/>
  <c r="B101" i="23"/>
  <c r="B111" i="23" s="1"/>
  <c r="B114" i="23" s="1"/>
  <c r="B104" i="23"/>
  <c r="B105" i="23" s="1"/>
  <c r="B106" i="23" s="1"/>
  <c r="B128" i="23"/>
  <c r="B136" i="23"/>
  <c r="B138" i="23" s="1"/>
  <c r="B139" i="23" s="1"/>
  <c r="B32" i="1"/>
  <c r="B131" i="23" l="1"/>
  <c r="B133" i="23" s="1"/>
  <c r="B135" i="23" s="1"/>
  <c r="B108" i="23"/>
  <c r="B110" i="23" s="1"/>
  <c r="B113" i="23"/>
  <c r="B107" i="23"/>
  <c r="B132" i="23" l="1"/>
  <c r="B137" i="23"/>
</calcChain>
</file>

<file path=xl/sharedStrings.xml><?xml version="1.0" encoding="utf-8"?>
<sst xmlns="http://schemas.openxmlformats.org/spreadsheetml/2006/main" count="1767" uniqueCount="134">
  <si>
    <t>Projeção — Trilhas 1 e 2 (previdenciária com o RGPS: RFB e PGFN)</t>
  </si>
  <si>
    <t>Base: art. 116 do ADCT (EC 136/2025); IN RFB nº 2.283/2025 (RFB, não inscrito em DAU) e Portaria PGFN/MF nº 2.212/2025 (PGFN, inscrito em DAU).</t>
  </si>
  <si>
    <t>PARÂMETROS GERAIS (edite as células amarelas)</t>
  </si>
  <si>
    <t>RCL — média mensal do ano anterior (R$)</t>
  </si>
  <si>
    <t>VALOR ILUSTRATIVO — substitua pela RCL média mensal real de Valinhos.</t>
  </si>
  <si>
    <t>Teto de parcela por órgão (% da RCL mensal)</t>
  </si>
  <si>
    <t>0,5% por órgão quando há parcelamento na RFB e na PGFN (Portaria PGFN/MF 3.122/2025). Use 1% se apenas na PGFN.</t>
  </si>
  <si>
    <t>Prazo do parcelamento (meses)</t>
  </si>
  <si>
    <t>Teto do art. 116 do ADCT.</t>
  </si>
  <si>
    <t>Redução das multas</t>
  </si>
  <si>
    <t>40% — conforme regulamentação (IN RFB 2.283/2025).</t>
  </si>
  <si>
    <t>Redução dos juros de mora</t>
  </si>
  <si>
    <t>80% — conforme regulamentação.</t>
  </si>
  <si>
    <t>Redução de encargos/honorários (confirmar)</t>
  </si>
  <si>
    <t>Ajuste conforme a norma do órgão (PGFN pode reduzir encargos/honorários). Deixe 0 se não confirmado.</t>
  </si>
  <si>
    <t>Teto de parcela por órgão (R$)</t>
  </si>
  <si>
    <t>COMPOSIÇÃO DA DÍVIDA — RFB (não inscrita em DAU)</t>
  </si>
  <si>
    <t>Principal (R$)</t>
  </si>
  <si>
    <t>VALOR ILUSTRATIVO.</t>
  </si>
  <si>
    <t>Multas (R$)</t>
  </si>
  <si>
    <t>VALOR ILUSTRATIVO — sofre redução de 40%.</t>
  </si>
  <si>
    <t>Juros de mora (R$)</t>
  </si>
  <si>
    <t>VALOR ILUSTRATIVO — sofre redução de 80%.</t>
  </si>
  <si>
    <t>COMPOSIÇÃO DA DÍVIDA — PGFN (inscrita em DAU)</t>
  </si>
  <si>
    <t>VALOR ILUSTRATIVO — redução de 40%.</t>
  </si>
  <si>
    <t>VALOR ILUSTRATIVO — redução de 80%.</t>
  </si>
  <si>
    <t>Encargos/honorários (R$)</t>
  </si>
  <si>
    <t>VALOR ILUSTRATIVO — redução conforme B9.</t>
  </si>
  <si>
    <t>Dívida consolidada PGFN (pós-reduções)</t>
  </si>
  <si>
    <t>DÍVIDA CONSOLIDADA TOTAL (RFB + PGFN)</t>
  </si>
  <si>
    <t>ATIVOS PARA ANTECIPAÇÃO (quitação antecipada — art. 116, §12)</t>
  </si>
  <si>
    <t>Dívida ativa municipal recuperável disponível (R$)</t>
  </si>
  <si>
    <t>Valor de imóveis a ofertar (R$)</t>
  </si>
  <si>
    <t>Limite legal de dívida ativa (10% da consolidada total)</t>
  </si>
  <si>
    <t>Dívida ativa utilizável (menor entre disponível e limite)</t>
  </si>
  <si>
    <t>Total de ativos para antecipação</t>
  </si>
  <si>
    <t>OBSERVAÇÕES E RESSALVAS</t>
  </si>
  <si>
    <t>1. Atualização monetária: IPCA (substituiu a Selic). As parcelas desta projeção estão em TERMOS REAIS; o IPCA incide por cima, como correção de repasse.</t>
  </si>
  <si>
    <t>2. Faixa de juros por antecipação (art. 116, §3): quitar 20% da dívida em até ~18 meses (≈ mar/2027) → 0% a.a.; 10% → 1%; 5% → 2%; nada → 4%.</t>
  </si>
  <si>
    <t>3. Reduções de 40% (multas) e 80% (juros de mora) conforme regulamentação; confirmar eventuais reduções de encargos/honorários no texto da norma de cada órgão.</t>
  </si>
  <si>
    <t>4. Teto de parcela: menor entre saldo/300 e o % da RCL. Quando o teto limita a parcela, resta resíduo ao final, pago à vista ou em até 60 parcelas (art. 116, §11).</t>
  </si>
  <si>
    <t>5. Antecipação pode ser feita em moeda corrente e/ou pelos ativos do §12 (dívida ativa até 10% da dívida, imóveis, entre outros).</t>
  </si>
  <si>
    <t>6. Adesão até 31/08/2026 (RFB via e-CAC; PGFN via Regularize). Débitos vencidos até 31/08/2025.</t>
  </si>
  <si>
    <t>7. Projeção técnica de apoio; não substitui parecer jurídico nem cálculo oficial da RFB/PGFN.</t>
  </si>
  <si>
    <t>SIMULAÇÃO</t>
  </si>
  <si>
    <t>Limite pela RCL (0,5%)</t>
  </si>
  <si>
    <t>Limite pelo Prazo</t>
  </si>
  <si>
    <t>Aumento da Dívida - Longo Prazo</t>
  </si>
  <si>
    <r>
      <t xml:space="preserve">Dívida Efetiva Acumulada </t>
    </r>
    <r>
      <rPr>
        <b/>
        <sz val="10"/>
        <color rgb="FFFF0000"/>
        <rFont val="Arial"/>
        <family val="2"/>
      </rPr>
      <t>(desc. Amortização)</t>
    </r>
  </si>
  <si>
    <t>P</t>
  </si>
  <si>
    <t>M</t>
  </si>
  <si>
    <t>J</t>
  </si>
  <si>
    <t>Principal</t>
  </si>
  <si>
    <t>Total</t>
  </si>
  <si>
    <t>Juros</t>
  </si>
  <si>
    <t>Multa</t>
  </si>
  <si>
    <r>
      <t xml:space="preserve">Prazo máx. amortização - </t>
    </r>
    <r>
      <rPr>
        <b/>
        <sz val="10"/>
        <color rgb="FFFF0000"/>
        <rFont val="Arial"/>
        <family val="2"/>
      </rPr>
      <t>até março/2027</t>
    </r>
  </si>
  <si>
    <t>Períodos máx. amortização</t>
  </si>
  <si>
    <t>Amortização Mensal</t>
  </si>
  <si>
    <r>
      <t xml:space="preserve">Dívida Bruta Acumulada </t>
    </r>
    <r>
      <rPr>
        <b/>
        <sz val="10"/>
        <color rgb="FFFF0000"/>
        <rFont val="Arial"/>
        <family val="2"/>
      </rPr>
      <t>(sem amortização)</t>
    </r>
  </si>
  <si>
    <r>
      <t xml:space="preserve">Dedução mensal </t>
    </r>
    <r>
      <rPr>
        <b/>
        <sz val="10"/>
        <color rgb="FFFF0000"/>
        <rFont val="Arial"/>
        <family val="2"/>
      </rPr>
      <t>(devido à amortização)</t>
    </r>
  </si>
  <si>
    <t>Valor futuro (VF) da dedução</t>
  </si>
  <si>
    <t>a. CUSTO TOTAL DO PARCELAMENTO</t>
  </si>
  <si>
    <t>DIFERENÇA (a - b)</t>
  </si>
  <si>
    <r>
      <t>Parcela inicial</t>
    </r>
    <r>
      <rPr>
        <b/>
        <sz val="10"/>
        <color rgb="FFFF0000"/>
        <rFont val="Arial"/>
        <family val="2"/>
      </rPr>
      <t xml:space="preserve"> (até quitar amortização)</t>
    </r>
  </si>
  <si>
    <t>Parcela MÉDIA (no tempo)</t>
  </si>
  <si>
    <r>
      <t xml:space="preserve">Parcela MÉDIA (no tempo) - </t>
    </r>
    <r>
      <rPr>
        <b/>
        <sz val="10"/>
        <color rgb="FFFF0000"/>
        <rFont val="Arial"/>
        <family val="2"/>
      </rPr>
      <t>(após quitar amortização)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</si>
  <si>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1,00% a.a.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</si>
  <si>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 xml:space="preserve">) + Juros </t>
    </r>
    <r>
      <rPr>
        <b/>
        <sz val="10"/>
        <color rgb="FFFF0000"/>
        <rFont val="Arial"/>
        <family val="2"/>
      </rPr>
      <t>0,00% a.a.</t>
    </r>
  </si>
  <si>
    <r>
      <t>Amortização</t>
    </r>
    <r>
      <rPr>
        <b/>
        <sz val="10"/>
        <color rgb="FFFF0000"/>
        <rFont val="Arial"/>
        <family val="2"/>
      </rPr>
      <t xml:space="preserve"> (10%)</t>
    </r>
  </si>
  <si>
    <r>
      <t xml:space="preserve">Amortização </t>
    </r>
    <r>
      <rPr>
        <b/>
        <sz val="10"/>
        <color rgb="FFFF0000"/>
        <rFont val="Arial"/>
        <family val="2"/>
      </rPr>
      <t>(20%)</t>
    </r>
  </si>
  <si>
    <t>↑</t>
  </si>
  <si>
    <t>↓</t>
  </si>
  <si>
    <t>Dívida DIMINUI em relação ao VP (valor presente)</t>
  </si>
  <si>
    <t>Dívida AUMENTA em relação ao VP (valor presente)</t>
  </si>
  <si>
    <t>b. DÍVIDA BRUTA ATUAL (20/08/2026)</t>
  </si>
  <si>
    <r>
      <t>Amortização</t>
    </r>
    <r>
      <rPr>
        <b/>
        <sz val="10"/>
        <color rgb="FFFF0000"/>
        <rFont val="Arial"/>
        <family val="2"/>
      </rPr>
      <t xml:space="preserve"> (5%)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</si>
  <si>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2,00% a.a.</t>
    </r>
  </si>
  <si>
    <r>
      <t xml:space="preserve">CENÁRIO 1.2 - </t>
    </r>
    <r>
      <rPr>
        <b/>
        <sz val="11"/>
        <color rgb="FFFF0000"/>
        <rFont val="Calibri"/>
        <family val="2"/>
      </rPr>
      <t>Amortização: 10% /  Juros: 1,00% / 300 parcelas</t>
    </r>
  </si>
  <si>
    <r>
      <t xml:space="preserve">CENÁRIO 1.1 - </t>
    </r>
    <r>
      <rPr>
        <b/>
        <sz val="11"/>
        <color rgb="FFFF0000"/>
        <rFont val="Calibri"/>
        <family val="2"/>
      </rPr>
      <t>Amortização: 20% / Juros: 0,00% / 300 parcelas</t>
    </r>
  </si>
  <si>
    <r>
      <t xml:space="preserve">CENÁRIO 1.3 - </t>
    </r>
    <r>
      <rPr>
        <b/>
        <sz val="11"/>
        <color rgb="FFFF0000"/>
        <rFont val="Calibri"/>
        <family val="2"/>
      </rPr>
      <t>Amortização: 5% / Juros: 2,00% / 300 parcelas</t>
    </r>
  </si>
  <si>
    <r>
      <t xml:space="preserve">CENÁRIO 1.4 - </t>
    </r>
    <r>
      <rPr>
        <b/>
        <sz val="11"/>
        <color rgb="FFFF0000"/>
        <rFont val="Calibri"/>
        <family val="2"/>
      </rPr>
      <t>Amortização: 0% / Juros: 4,00% / 300 parcelas</t>
    </r>
  </si>
  <si>
    <r>
      <t>Amortização</t>
    </r>
    <r>
      <rPr>
        <b/>
        <sz val="10"/>
        <color rgb="FFFF0000"/>
        <rFont val="Arial"/>
        <family val="2"/>
      </rPr>
      <t xml:space="preserve"> (0%)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</si>
  <si>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4,00% a.a.</t>
    </r>
  </si>
  <si>
    <r>
      <t xml:space="preserve">CENÁRIO 2.1 - </t>
    </r>
    <r>
      <rPr>
        <b/>
        <sz val="11"/>
        <color rgb="FFFF0000"/>
        <rFont val="Calibri"/>
        <family val="2"/>
      </rPr>
      <t>Amortização: 20% / Juros: 0,00% / 240 parcelas</t>
    </r>
  </si>
  <si>
    <r>
      <t xml:space="preserve">CENÁRIO 2.2 - </t>
    </r>
    <r>
      <rPr>
        <b/>
        <sz val="11"/>
        <color rgb="FFFF0000"/>
        <rFont val="Calibri"/>
        <family val="2"/>
      </rPr>
      <t>Amortização: 10% /  Juros: 1,00% / 240 parcelas</t>
    </r>
  </si>
  <si>
    <r>
      <t xml:space="preserve">CENÁRIO 2.3 - </t>
    </r>
    <r>
      <rPr>
        <b/>
        <sz val="11"/>
        <color rgb="FFFF0000"/>
        <rFont val="Calibri"/>
        <family val="2"/>
      </rPr>
      <t>Amortização: 5% / Juros: 2,00% / 240 parcelas</t>
    </r>
  </si>
  <si>
    <r>
      <t xml:space="preserve">CENÁRIO 2.4 - </t>
    </r>
    <r>
      <rPr>
        <b/>
        <sz val="11"/>
        <color rgb="FFFF0000"/>
        <rFont val="Calibri"/>
        <family val="2"/>
      </rPr>
      <t>Amortização: 0% / Juros: 4,00% / 240 parcelas</t>
    </r>
  </si>
  <si>
    <r>
      <t xml:space="preserve">CENÁRIO 3.1 - </t>
    </r>
    <r>
      <rPr>
        <b/>
        <sz val="11"/>
        <color rgb="FFFF0000"/>
        <rFont val="Calibri"/>
        <family val="2"/>
      </rPr>
      <t>Amortização: 20% / Juros: 0,00% / 180 parcelas</t>
    </r>
  </si>
  <si>
    <r>
      <t xml:space="preserve">CENÁRIO 3.2 - </t>
    </r>
    <r>
      <rPr>
        <b/>
        <sz val="11"/>
        <color rgb="FFFF0000"/>
        <rFont val="Calibri"/>
        <family val="2"/>
      </rPr>
      <t>Amortização: 10% /  Juros: 1,00% / 180 parcelas</t>
    </r>
  </si>
  <si>
    <r>
      <t xml:space="preserve">CENÁRIO 3.3 - </t>
    </r>
    <r>
      <rPr>
        <b/>
        <sz val="11"/>
        <color rgb="FFFF0000"/>
        <rFont val="Calibri"/>
        <family val="2"/>
      </rPr>
      <t>Amortização: 5% / Juros: 2,00% / 180 parcelas</t>
    </r>
  </si>
  <si>
    <r>
      <t xml:space="preserve">CENÁRIO 3.4 - </t>
    </r>
    <r>
      <rPr>
        <b/>
        <sz val="11"/>
        <color rgb="FFFF0000"/>
        <rFont val="Calibri"/>
        <family val="2"/>
      </rPr>
      <t>Amortização: 0% / Juros: 4,00% / 180 parcelas</t>
    </r>
  </si>
  <si>
    <r>
      <t xml:space="preserve">CENÁRIO 4.1 - </t>
    </r>
    <r>
      <rPr>
        <b/>
        <sz val="11"/>
        <color rgb="FFFF0000"/>
        <rFont val="Calibri"/>
        <family val="2"/>
      </rPr>
      <t>Amortização: 20% / Juros: 0,00% / 144 parcelas</t>
    </r>
  </si>
  <si>
    <r>
      <t xml:space="preserve">CENÁRIO 4.2 - </t>
    </r>
    <r>
      <rPr>
        <b/>
        <sz val="11"/>
        <color rgb="FFFF0000"/>
        <rFont val="Calibri"/>
        <family val="2"/>
      </rPr>
      <t>Amortização: 10% /  Juros: 1,00% / 144 parcelas</t>
    </r>
  </si>
  <si>
    <r>
      <t xml:space="preserve">CENÁRIO 4.3 - </t>
    </r>
    <r>
      <rPr>
        <b/>
        <sz val="11"/>
        <color rgb="FFFF0000"/>
        <rFont val="Calibri"/>
        <family val="2"/>
      </rPr>
      <t>Amortização: 5% / Juros: 2,00% / 144 parcelas</t>
    </r>
  </si>
  <si>
    <r>
      <t xml:space="preserve">CENÁRIO 4.4 - </t>
    </r>
    <r>
      <rPr>
        <b/>
        <sz val="11"/>
        <color rgb="FFFF0000"/>
        <rFont val="Calibri"/>
        <family val="2"/>
      </rPr>
      <t>Amortização: 0% / Juros: 4,00% / 144 parcelas</t>
    </r>
  </si>
  <si>
    <r>
      <t xml:space="preserve">CENÁRIO 5.1 - </t>
    </r>
    <r>
      <rPr>
        <b/>
        <sz val="11"/>
        <color rgb="FFFF0000"/>
        <rFont val="Calibri"/>
        <family val="2"/>
      </rPr>
      <t>Amortização: 20% / Juros: 0,00% / 120 parcelas</t>
    </r>
  </si>
  <si>
    <r>
      <t xml:space="preserve">CENÁRIO 5.2 - </t>
    </r>
    <r>
      <rPr>
        <b/>
        <sz val="11"/>
        <color rgb="FFFF0000"/>
        <rFont val="Calibri"/>
        <family val="2"/>
      </rPr>
      <t>Amortização: 10% /  Juros: 1,00% / 120 parcelas</t>
    </r>
  </si>
  <si>
    <r>
      <t xml:space="preserve">CENÁRIO 5.3 - </t>
    </r>
    <r>
      <rPr>
        <b/>
        <sz val="11"/>
        <color rgb="FFFF0000"/>
        <rFont val="Calibri"/>
        <family val="2"/>
      </rPr>
      <t>Amortização: 5% / Juros: 2,00% / 120 parcelas</t>
    </r>
  </si>
  <si>
    <r>
      <t xml:space="preserve">CENÁRIO 5.4 - </t>
    </r>
    <r>
      <rPr>
        <b/>
        <sz val="11"/>
        <color rgb="FFFF0000"/>
        <rFont val="Calibri"/>
        <family val="2"/>
      </rPr>
      <t>Amortização: 0% / Juros: 4,00% / 120 parcelas</t>
    </r>
  </si>
  <si>
    <t>Alívio Mensal</t>
  </si>
  <si>
    <t>Alívio Anual</t>
  </si>
  <si>
    <t>DIMINUI o desembolso MENSAL</t>
  </si>
  <si>
    <r>
      <t xml:space="preserve">Alívio Mensal </t>
    </r>
    <r>
      <rPr>
        <b/>
        <sz val="10"/>
        <color rgb="FFFF0000"/>
        <rFont val="Arial"/>
        <family val="2"/>
      </rPr>
      <t>(após quitar amortização)</t>
    </r>
  </si>
  <si>
    <r>
      <t xml:space="preserve">Alívio Anual </t>
    </r>
    <r>
      <rPr>
        <b/>
        <sz val="10"/>
        <color rgb="FFFF0000"/>
        <rFont val="Arial"/>
        <family val="2"/>
      </rPr>
      <t>(após quitar amortização)</t>
    </r>
  </si>
  <si>
    <t>DIMINUI o desembolso ANUAL</t>
  </si>
  <si>
    <r>
      <t xml:space="preserve">Alívio Total - primeiros meses </t>
    </r>
    <r>
      <rPr>
        <b/>
        <sz val="10"/>
        <color rgb="FFFF0000"/>
        <rFont val="Arial"/>
        <family val="2"/>
      </rPr>
      <t>(até quitar amortização)</t>
    </r>
  </si>
  <si>
    <t>DIMINUI o desembolso MENSAL/TOTAL</t>
  </si>
  <si>
    <r>
      <t xml:space="preserve">CENÁRIO 6.1 - </t>
    </r>
    <r>
      <rPr>
        <b/>
        <sz val="11"/>
        <color rgb="FFFF0000"/>
        <rFont val="Calibri"/>
        <family val="2"/>
      </rPr>
      <t>Amortização: 20% / Juros: 0,00% / 108 parcelas</t>
    </r>
  </si>
  <si>
    <r>
      <t xml:space="preserve">CENÁRIO 6.2 - </t>
    </r>
    <r>
      <rPr>
        <b/>
        <sz val="11"/>
        <color rgb="FFFF0000"/>
        <rFont val="Calibri"/>
        <family val="2"/>
      </rPr>
      <t>Amortização: 10% /  Juros: 1,00% / 108 parcelas</t>
    </r>
  </si>
  <si>
    <r>
      <t xml:space="preserve">CENÁRIO 6.3 - </t>
    </r>
    <r>
      <rPr>
        <b/>
        <sz val="11"/>
        <color rgb="FFFF0000"/>
        <rFont val="Calibri"/>
        <family val="2"/>
      </rPr>
      <t>Amortização: 5% / Juros: 2,00% / 108 parcelas</t>
    </r>
  </si>
  <si>
    <r>
      <t xml:space="preserve">CENÁRIO 6.4 - </t>
    </r>
    <r>
      <rPr>
        <b/>
        <sz val="11"/>
        <color rgb="FFFF0000"/>
        <rFont val="Calibri"/>
        <family val="2"/>
      </rPr>
      <t>Amortização: 0% / Juros: 4,00% / 108 parcelas</t>
    </r>
  </si>
  <si>
    <r>
      <t xml:space="preserve">CENÁRIO 7.1 - </t>
    </r>
    <r>
      <rPr>
        <b/>
        <sz val="11"/>
        <color rgb="FFFF0000"/>
        <rFont val="Calibri"/>
        <family val="2"/>
      </rPr>
      <t>Amortização: 20% / Juros: 0,00% / 96 parcelas</t>
    </r>
  </si>
  <si>
    <r>
      <t xml:space="preserve">CENÁRIO 7.2 - </t>
    </r>
    <r>
      <rPr>
        <b/>
        <sz val="11"/>
        <color rgb="FFFF0000"/>
        <rFont val="Calibri"/>
        <family val="2"/>
      </rPr>
      <t>Amortização: 10% /  Juros: 1,00% / 96 parcelas</t>
    </r>
  </si>
  <si>
    <r>
      <t xml:space="preserve">CENÁRIO 7.3 - </t>
    </r>
    <r>
      <rPr>
        <b/>
        <sz val="11"/>
        <color rgb="FFFF0000"/>
        <rFont val="Calibri"/>
        <family val="2"/>
      </rPr>
      <t>Amortização: 5% / Juros: 2,00% / 96 parcelas</t>
    </r>
  </si>
  <si>
    <r>
      <t xml:space="preserve">CENÁRIO 7.4 - </t>
    </r>
    <r>
      <rPr>
        <b/>
        <sz val="11"/>
        <color rgb="FFFF0000"/>
        <rFont val="Calibri"/>
        <family val="2"/>
      </rPr>
      <t>Amortização: 0% / Juros: 4,00% / 96 parcelas</t>
    </r>
  </si>
  <si>
    <r>
      <t xml:space="preserve">CENÁRIO 8.1 - </t>
    </r>
    <r>
      <rPr>
        <b/>
        <sz val="11"/>
        <color rgb="FFFF0000"/>
        <rFont val="Calibri"/>
        <family val="2"/>
      </rPr>
      <t>Amortização: 20% / Juros: 0,00% / 84 parcelas</t>
    </r>
  </si>
  <si>
    <r>
      <t xml:space="preserve">CENÁRIO 8.2 - </t>
    </r>
    <r>
      <rPr>
        <b/>
        <sz val="11"/>
        <color rgb="FFFF0000"/>
        <rFont val="Calibri"/>
        <family val="2"/>
      </rPr>
      <t>Amortização: 10% /  Juros: 1,00% / 84 parcelas</t>
    </r>
  </si>
  <si>
    <r>
      <t xml:space="preserve">CENÁRIO 8.3 - </t>
    </r>
    <r>
      <rPr>
        <b/>
        <sz val="11"/>
        <color rgb="FFFF0000"/>
        <rFont val="Calibri"/>
        <family val="2"/>
      </rPr>
      <t>Amortização: 5% / Juros: 2,00% / 84 parcelas</t>
    </r>
  </si>
  <si>
    <r>
      <t xml:space="preserve">CENÁRIO 8.4 - </t>
    </r>
    <r>
      <rPr>
        <b/>
        <sz val="11"/>
        <color rgb="FFFF0000"/>
        <rFont val="Calibri"/>
        <family val="2"/>
      </rPr>
      <t>Amortização: 0% / Juros: 4,00% / 84 parcelas</t>
    </r>
  </si>
  <si>
    <r>
      <t xml:space="preserve">CENÁRIO 9.1 - </t>
    </r>
    <r>
      <rPr>
        <b/>
        <sz val="11"/>
        <color rgb="FFFF0000"/>
        <rFont val="Calibri"/>
        <family val="2"/>
      </rPr>
      <t>Amortização: 20% / Juros: 0,00% / 72 parcelas</t>
    </r>
  </si>
  <si>
    <r>
      <t xml:space="preserve">CENÁRIO 9.2 - </t>
    </r>
    <r>
      <rPr>
        <b/>
        <sz val="11"/>
        <color rgb="FFFF0000"/>
        <rFont val="Calibri"/>
        <family val="2"/>
      </rPr>
      <t>Amortização: 10% /  Juros: 1,00% / 72 parcelas</t>
    </r>
  </si>
  <si>
    <r>
      <t xml:space="preserve">CENÁRIO 9.3 - </t>
    </r>
    <r>
      <rPr>
        <b/>
        <sz val="11"/>
        <color rgb="FFFF0000"/>
        <rFont val="Calibri"/>
        <family val="2"/>
      </rPr>
      <t>Amortização: 5% / Juros: 2,00% / 72 parcelas</t>
    </r>
  </si>
  <si>
    <r>
      <t xml:space="preserve">CENÁRIO 9.4 - </t>
    </r>
    <r>
      <rPr>
        <b/>
        <sz val="11"/>
        <color rgb="FFFF0000"/>
        <rFont val="Calibri"/>
        <family val="2"/>
      </rPr>
      <t>Amortização: 0% / Juros: 4,00% / 72 parcelas</t>
    </r>
  </si>
  <si>
    <r>
      <t xml:space="preserve">CENÁRIO 10.1 - </t>
    </r>
    <r>
      <rPr>
        <b/>
        <sz val="11"/>
        <color rgb="FFFF0000"/>
        <rFont val="Calibri"/>
        <family val="2"/>
      </rPr>
      <t>Amortização: 20% / Juros: 0,00% / 60 parcelas</t>
    </r>
  </si>
  <si>
    <r>
      <t xml:space="preserve">CENÁRIO 10.2 - </t>
    </r>
    <r>
      <rPr>
        <b/>
        <sz val="11"/>
        <color rgb="FFFF0000"/>
        <rFont val="Calibri"/>
        <family val="2"/>
      </rPr>
      <t>Amortização: 10% /  Juros: 1,00% / 60 parcelas</t>
    </r>
  </si>
  <si>
    <r>
      <t xml:space="preserve">CENÁRIO 10.3 - </t>
    </r>
    <r>
      <rPr>
        <b/>
        <sz val="11"/>
        <color rgb="FFFF0000"/>
        <rFont val="Calibri"/>
        <family val="2"/>
      </rPr>
      <t>Amortização: 5% / Juros: 2,00% / 60 parcelas</t>
    </r>
  </si>
  <si>
    <r>
      <t xml:space="preserve">CENÁRIO 10.4 - </t>
    </r>
    <r>
      <rPr>
        <b/>
        <sz val="11"/>
        <color rgb="FFFF0000"/>
        <rFont val="Calibri"/>
        <family val="2"/>
      </rPr>
      <t>Amortização: 0% / Juros: 4,00% / 60 parcelas</t>
    </r>
  </si>
  <si>
    <r>
      <t>Parcela EFETIVA</t>
    </r>
    <r>
      <rPr>
        <b/>
        <sz val="10"/>
        <color rgb="FFFF0000"/>
        <rFont val="Arial"/>
        <family val="2"/>
      </rPr>
      <t xml:space="preserve"> (após quitar amortização)</t>
    </r>
  </si>
  <si>
    <t>Parcela DIMINUI após a AMORTIZAÇÃO</t>
  </si>
  <si>
    <t>Parcela AUMENTA após a AMORTIZAÇÃO</t>
  </si>
  <si>
    <t>Parcela inicial</t>
  </si>
  <si>
    <t>AUMENTA o desembolso INICIAL MENSAL/TOTAL</t>
  </si>
  <si>
    <t>AUMENTA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</si>
</sst>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R$ &quot;#,##0;[Red]&quot;(R$ &quot;#,##0\);\-"/>
    <numFmt numFmtId="165" formatCode="0.0%"/>
    <numFmt numFmtId="167" formatCode="&quot;R$ &quot;#,##0.00;[Red]&quot;(R$ &quot;#,##0.00\);\-"/>
    <numFmt numFmtId="168" formatCode="0.0000%"/>
    <numFmt numFmtId="170" formatCode="&quot;R$&quot;\ #,##0"/>
  </numFmts>
  <fonts count="1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i/>
      <sz val="9"/>
      <color rgb="FF595959"/>
      <name val="Arial"/>
      <family val="2"/>
    </font>
    <font>
      <b/>
      <sz val="10"/>
      <color rgb="FF1F4E78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0"/>
      <color theme="1"/>
      <name val="Arial"/>
      <family val="2"/>
    </font>
    <font>
      <b/>
      <sz val="12"/>
      <color rgb="FFFF0000"/>
      <name val="Calibri"/>
      <family val="2"/>
    </font>
    <font>
      <b/>
      <sz val="12"/>
      <color rgb="FF008A3E"/>
      <name val="Calibri"/>
      <family val="2"/>
    </font>
    <font>
      <b/>
      <sz val="11"/>
      <color rgb="FF008A3E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FF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/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Border="0" applyAlignment="0" applyProtection="0"/>
    <xf numFmtId="9" fontId="1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8" fillId="0" borderId="0" xfId="0" applyFont="1"/>
    <xf numFmtId="167" fontId="6" fillId="2" borderId="1" xfId="0" applyNumberFormat="1" applyFont="1" applyFill="1" applyBorder="1" applyAlignment="1">
      <alignment horizontal="center" vertical="center"/>
    </xf>
    <xf numFmtId="43" fontId="1" fillId="0" borderId="0" xfId="1"/>
    <xf numFmtId="43" fontId="0" fillId="0" borderId="0" xfId="0" applyNumberFormat="1"/>
    <xf numFmtId="0" fontId="2" fillId="0" borderId="0" xfId="0" applyFont="1"/>
    <xf numFmtId="43" fontId="1" fillId="0" borderId="0" xfId="1" applyBorder="1"/>
    <xf numFmtId="164" fontId="0" fillId="0" borderId="0" xfId="0" applyNumberFormat="1"/>
    <xf numFmtId="0" fontId="9" fillId="0" borderId="0" xfId="0" applyFont="1"/>
    <xf numFmtId="164" fontId="9" fillId="0" borderId="0" xfId="0" applyNumberFormat="1" applyFont="1"/>
    <xf numFmtId="43" fontId="9" fillId="0" borderId="0" xfId="0" applyNumberFormat="1" applyFont="1"/>
    <xf numFmtId="43" fontId="5" fillId="0" borderId="0" xfId="1" applyFont="1" applyBorder="1"/>
    <xf numFmtId="0" fontId="10" fillId="0" borderId="0" xfId="0" applyFont="1"/>
    <xf numFmtId="4" fontId="0" fillId="0" borderId="0" xfId="0" applyNumberFormat="1"/>
    <xf numFmtId="4" fontId="9" fillId="0" borderId="0" xfId="0" applyNumberFormat="1" applyFont="1"/>
    <xf numFmtId="10" fontId="0" fillId="0" borderId="0" xfId="2" applyNumberFormat="1" applyFont="1" applyFill="1" applyBorder="1"/>
    <xf numFmtId="9" fontId="9" fillId="0" borderId="0" xfId="2" applyFont="1"/>
    <xf numFmtId="1" fontId="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168" fontId="6" fillId="2" borderId="3" xfId="2" applyNumberFormat="1" applyFont="1" applyFill="1" applyBorder="1" applyAlignment="1">
      <alignment horizontal="center" vertical="center"/>
    </xf>
    <xf numFmtId="0" fontId="5" fillId="0" borderId="4" xfId="0" applyFont="1" applyBorder="1"/>
    <xf numFmtId="164" fontId="7" fillId="0" borderId="5" xfId="0" applyNumberFormat="1" applyFont="1" applyBorder="1" applyAlignment="1">
      <alignment horizontal="center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2" xfId="0" applyFont="1" applyBorder="1"/>
    <xf numFmtId="164" fontId="7" fillId="0" borderId="3" xfId="0" applyNumberFormat="1" applyFont="1" applyBorder="1" applyAlignment="1">
      <alignment horizontal="center" vertical="center"/>
    </xf>
    <xf numFmtId="170" fontId="6" fillId="0" borderId="5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164" fontId="7" fillId="6" borderId="5" xfId="0" applyNumberFormat="1" applyFont="1" applyFill="1" applyBorder="1" applyAlignment="1">
      <alignment horizontal="center" vertical="center"/>
    </xf>
    <xf numFmtId="164" fontId="7" fillId="5" borderId="7" xfId="0" applyNumberFormat="1" applyFont="1" applyFill="1" applyBorder="1" applyAlignment="1">
      <alignment horizontal="center" vertical="center"/>
    </xf>
    <xf numFmtId="170" fontId="6" fillId="0" borderId="3" xfId="0" applyNumberFormat="1" applyFont="1" applyFill="1" applyBorder="1" applyAlignment="1">
      <alignment horizontal="center" vertical="center"/>
    </xf>
    <xf numFmtId="170" fontId="6" fillId="0" borderId="7" xfId="0" applyNumberFormat="1" applyFont="1" applyFill="1" applyBorder="1" applyAlignment="1">
      <alignment horizontal="center" vertical="center"/>
    </xf>
    <xf numFmtId="0" fontId="5" fillId="4" borderId="4" xfId="0" applyFont="1" applyFill="1" applyBorder="1"/>
    <xf numFmtId="0" fontId="5" fillId="6" borderId="4" xfId="0" applyFont="1" applyFill="1" applyBorder="1"/>
    <xf numFmtId="0" fontId="5" fillId="5" borderId="6" xfId="0" applyFont="1" applyFill="1" applyBorder="1"/>
    <xf numFmtId="0" fontId="14" fillId="4" borderId="4" xfId="0" applyFont="1" applyFill="1" applyBorder="1"/>
    <xf numFmtId="0" fontId="15" fillId="0" borderId="0" xfId="0" applyFont="1"/>
    <xf numFmtId="0" fontId="16" fillId="0" borderId="0" xfId="0" applyFont="1"/>
    <xf numFmtId="164" fontId="17" fillId="0" borderId="0" xfId="0" applyNumberFormat="1" applyFont="1" applyAlignment="1">
      <alignment horizontal="left"/>
    </xf>
    <xf numFmtId="0" fontId="5" fillId="7" borderId="4" xfId="0" applyFont="1" applyFill="1" applyBorder="1" applyAlignment="1">
      <alignment horizontal="left" vertical="center" wrapText="1"/>
    </xf>
    <xf numFmtId="14" fontId="6" fillId="7" borderId="5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vertical="center"/>
    </xf>
    <xf numFmtId="170" fontId="0" fillId="0" borderId="0" xfId="0" applyNumberFormat="1"/>
    <xf numFmtId="167" fontId="0" fillId="0" borderId="0" xfId="0" applyNumberForma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A3E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showGridLines="0" tabSelected="1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61" customWidth="1"/>
    <col min="2" max="2" width="20" customWidth="1"/>
    <col min="3" max="3" width="3" customWidth="1"/>
    <col min="4" max="4" width="58" customWidth="1"/>
    <col min="5" max="5" width="20.28515625" customWidth="1"/>
    <col min="6" max="6" width="13.5703125" customWidth="1"/>
    <col min="7" max="7" width="11.42578125" customWidth="1"/>
    <col min="8" max="8" width="14.7109375" bestFit="1" customWidth="1"/>
    <col min="10" max="10" width="14.7109375" bestFit="1" customWidth="1"/>
    <col min="11" max="11" width="15.140625" bestFit="1" customWidth="1"/>
    <col min="12" max="12" width="13.140625" bestFit="1" customWidth="1"/>
  </cols>
  <sheetData>
    <row r="1" spans="1:15" ht="18" x14ac:dyDescent="0.25">
      <c r="A1" s="66" t="s">
        <v>0</v>
      </c>
      <c r="B1" s="66"/>
      <c r="C1" s="66"/>
      <c r="D1" s="66"/>
      <c r="E1" s="13"/>
    </row>
    <row r="2" spans="1:15" ht="25.5" customHeight="1" x14ac:dyDescent="0.25">
      <c r="A2" s="65" t="s">
        <v>1</v>
      </c>
      <c r="B2" s="65"/>
      <c r="C2" s="65"/>
      <c r="D2" s="65"/>
      <c r="E2" s="1"/>
    </row>
    <row r="3" spans="1:15" x14ac:dyDescent="0.25">
      <c r="A3" s="2" t="s">
        <v>2</v>
      </c>
    </row>
    <row r="4" spans="1:15" ht="24" x14ac:dyDescent="0.25">
      <c r="A4" s="3" t="s">
        <v>3</v>
      </c>
      <c r="B4" s="4">
        <f>(303140.1)/0.005</f>
        <v>60628019.999999993</v>
      </c>
      <c r="D4" s="1" t="s">
        <v>4</v>
      </c>
      <c r="E4" s="1"/>
      <c r="K4" s="14"/>
    </row>
    <row r="5" spans="1:15" ht="24" x14ac:dyDescent="0.25">
      <c r="A5" s="3" t="s">
        <v>5</v>
      </c>
      <c r="B5" s="5">
        <v>5.0000000000000001E-3</v>
      </c>
      <c r="D5" s="1" t="s">
        <v>6</v>
      </c>
      <c r="E5" s="1"/>
      <c r="K5" s="15"/>
    </row>
    <row r="6" spans="1:15" x14ac:dyDescent="0.25">
      <c r="A6" s="3" t="s">
        <v>7</v>
      </c>
      <c r="B6" s="25">
        <v>300</v>
      </c>
      <c r="D6" s="1" t="s">
        <v>8</v>
      </c>
      <c r="E6" s="1"/>
    </row>
    <row r="7" spans="1:15" x14ac:dyDescent="0.25">
      <c r="A7" s="3" t="s">
        <v>9</v>
      </c>
      <c r="B7" s="5">
        <v>0.4</v>
      </c>
      <c r="D7" s="1" t="s">
        <v>10</v>
      </c>
      <c r="E7" s="1"/>
      <c r="G7" s="16"/>
      <c r="H7" s="16"/>
      <c r="I7" s="16"/>
      <c r="J7" s="16"/>
      <c r="K7" s="17"/>
    </row>
    <row r="8" spans="1:15" x14ac:dyDescent="0.25">
      <c r="A8" s="3" t="s">
        <v>11</v>
      </c>
      <c r="B8" s="5">
        <v>0.8</v>
      </c>
      <c r="D8" s="1" t="s">
        <v>12</v>
      </c>
      <c r="E8" s="1"/>
    </row>
    <row r="9" spans="1:15" ht="24" x14ac:dyDescent="0.25">
      <c r="A9" s="3" t="s">
        <v>13</v>
      </c>
      <c r="B9" s="5">
        <v>0.4</v>
      </c>
      <c r="D9" s="1" t="s">
        <v>14</v>
      </c>
      <c r="E9" s="1"/>
      <c r="K9" s="14"/>
    </row>
    <row r="10" spans="1:15" x14ac:dyDescent="0.25">
      <c r="A10" s="6" t="s">
        <v>15</v>
      </c>
      <c r="B10" s="7">
        <f>B4*B5</f>
        <v>303140.09999999998</v>
      </c>
      <c r="K10" s="14"/>
    </row>
    <row r="11" spans="1:15" x14ac:dyDescent="0.25">
      <c r="G11" s="16"/>
      <c r="H11" s="16"/>
      <c r="I11" s="16"/>
      <c r="J11" s="16"/>
      <c r="K11" s="18"/>
      <c r="L11" s="19"/>
      <c r="M11" s="20"/>
      <c r="N11" s="20"/>
      <c r="O11" s="20"/>
    </row>
    <row r="12" spans="1:15" x14ac:dyDescent="0.25">
      <c r="A12" s="2" t="s">
        <v>16</v>
      </c>
      <c r="F12" s="26">
        <v>2017</v>
      </c>
      <c r="G12" s="16"/>
      <c r="H12" s="16"/>
    </row>
    <row r="13" spans="1:15" x14ac:dyDescent="0.25">
      <c r="A13" s="3" t="s">
        <v>17</v>
      </c>
      <c r="B13" s="10">
        <v>16519154.959999999</v>
      </c>
      <c r="D13" s="1" t="s">
        <v>18</v>
      </c>
      <c r="E13" s="29" t="s">
        <v>52</v>
      </c>
      <c r="F13" s="21">
        <v>24629153.359999999</v>
      </c>
      <c r="G13" s="16"/>
      <c r="H13" s="16"/>
      <c r="K13" s="14"/>
    </row>
    <row r="14" spans="1:15" x14ac:dyDescent="0.25">
      <c r="A14" s="3" t="s">
        <v>19</v>
      </c>
      <c r="B14" s="10">
        <v>0</v>
      </c>
      <c r="D14" s="1" t="s">
        <v>20</v>
      </c>
      <c r="E14" s="29" t="s">
        <v>54</v>
      </c>
      <c r="F14" s="21">
        <v>603395.43999999994</v>
      </c>
      <c r="G14" s="16"/>
      <c r="H14" s="16"/>
      <c r="K14" s="14"/>
    </row>
    <row r="15" spans="1:15" x14ac:dyDescent="0.25">
      <c r="A15" s="3" t="s">
        <v>21</v>
      </c>
      <c r="B15" s="10">
        <v>2638109.0460000001</v>
      </c>
      <c r="D15" s="1" t="s">
        <v>22</v>
      </c>
      <c r="E15" s="29" t="s">
        <v>55</v>
      </c>
      <c r="F15" s="21">
        <v>2955498.42</v>
      </c>
      <c r="G15" s="16"/>
      <c r="H15" s="16"/>
      <c r="K15" s="14"/>
    </row>
    <row r="16" spans="1:15" x14ac:dyDescent="0.25">
      <c r="B16" s="63"/>
      <c r="E16" s="29" t="s">
        <v>53</v>
      </c>
      <c r="F16" s="22">
        <f>SUM(F13:F15)</f>
        <v>28188047.219999999</v>
      </c>
      <c r="G16" s="16"/>
      <c r="H16" s="16"/>
      <c r="J16" s="21"/>
      <c r="K16" s="18"/>
      <c r="L16" s="16"/>
    </row>
    <row r="17" spans="1:7" x14ac:dyDescent="0.25">
      <c r="B17" s="63"/>
    </row>
    <row r="18" spans="1:7" x14ac:dyDescent="0.25">
      <c r="A18" s="2" t="s">
        <v>23</v>
      </c>
      <c r="G18" s="11"/>
    </row>
    <row r="19" spans="1:7" x14ac:dyDescent="0.25">
      <c r="A19" s="3" t="s">
        <v>17</v>
      </c>
      <c r="B19" s="10"/>
      <c r="D19" s="1" t="s">
        <v>18</v>
      </c>
      <c r="E19" s="1"/>
    </row>
    <row r="20" spans="1:7" x14ac:dyDescent="0.25">
      <c r="A20" s="3" t="s">
        <v>19</v>
      </c>
      <c r="B20" s="10"/>
      <c r="D20" s="1" t="s">
        <v>24</v>
      </c>
      <c r="E20" s="1"/>
    </row>
    <row r="21" spans="1:7" x14ac:dyDescent="0.25">
      <c r="A21" s="3" t="s">
        <v>21</v>
      </c>
      <c r="B21" s="10"/>
      <c r="D21" s="1" t="s">
        <v>25</v>
      </c>
      <c r="E21" s="1"/>
    </row>
    <row r="22" spans="1:7" x14ac:dyDescent="0.25">
      <c r="A22" s="3" t="s">
        <v>26</v>
      </c>
      <c r="B22" s="10"/>
      <c r="D22" s="1" t="s">
        <v>27</v>
      </c>
      <c r="E22" s="1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  <c r="E28" s="1"/>
    </row>
    <row r="29" spans="1:7" x14ac:dyDescent="0.25">
      <c r="A29" s="3" t="s">
        <v>32</v>
      </c>
      <c r="B29" s="4">
        <v>0</v>
      </c>
      <c r="D29" s="1" t="s">
        <v>18</v>
      </c>
      <c r="E29" s="1"/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5" x14ac:dyDescent="0.25">
      <c r="A34" s="9" t="s">
        <v>36</v>
      </c>
    </row>
    <row r="35" spans="1:5" ht="25.5" customHeight="1" x14ac:dyDescent="0.25">
      <c r="A35" s="65" t="s">
        <v>37</v>
      </c>
      <c r="B35" s="65"/>
      <c r="C35" s="65"/>
      <c r="D35" s="65"/>
      <c r="E35" s="1"/>
    </row>
    <row r="36" spans="1:5" ht="25.5" customHeight="1" x14ac:dyDescent="0.25">
      <c r="A36" s="65" t="s">
        <v>38</v>
      </c>
      <c r="B36" s="65"/>
      <c r="C36" s="65"/>
      <c r="D36" s="65"/>
      <c r="E36" s="1"/>
    </row>
    <row r="37" spans="1:5" ht="25.5" customHeight="1" x14ac:dyDescent="0.25">
      <c r="A37" s="65" t="s">
        <v>39</v>
      </c>
      <c r="B37" s="65"/>
      <c r="C37" s="65"/>
      <c r="D37" s="65"/>
      <c r="E37" s="1"/>
    </row>
    <row r="38" spans="1:5" ht="25.5" customHeight="1" x14ac:dyDescent="0.25">
      <c r="A38" s="65" t="s">
        <v>40</v>
      </c>
      <c r="B38" s="65"/>
      <c r="C38" s="65"/>
      <c r="D38" s="65"/>
      <c r="E38" s="1"/>
    </row>
    <row r="39" spans="1:5" ht="25.5" customHeight="1" x14ac:dyDescent="0.25">
      <c r="A39" s="65" t="s">
        <v>41</v>
      </c>
      <c r="B39" s="65"/>
      <c r="C39" s="65"/>
      <c r="D39" s="65"/>
      <c r="E39" s="1"/>
    </row>
    <row r="40" spans="1:5" ht="25.5" customHeight="1" x14ac:dyDescent="0.25">
      <c r="A40" s="65" t="s">
        <v>42</v>
      </c>
      <c r="B40" s="65"/>
      <c r="C40" s="65"/>
      <c r="D40" s="65"/>
      <c r="E40" s="1"/>
    </row>
    <row r="41" spans="1:5" ht="25.5" customHeight="1" x14ac:dyDescent="0.25">
      <c r="A41" s="65" t="s">
        <v>43</v>
      </c>
      <c r="B41" s="65"/>
      <c r="C41" s="65"/>
      <c r="D41" s="65"/>
      <c r="E41" s="1"/>
    </row>
    <row r="43" spans="1:5" x14ac:dyDescent="0.25">
      <c r="A43" s="64" t="s">
        <v>79</v>
      </c>
      <c r="B43" s="64"/>
    </row>
    <row r="45" spans="1:5" x14ac:dyDescent="0.25">
      <c r="A45" s="2" t="s">
        <v>44</v>
      </c>
    </row>
    <row r="46" spans="1:5" x14ac:dyDescent="0.25">
      <c r="A46" s="30" t="s">
        <v>45</v>
      </c>
      <c r="B46" s="31">
        <v>303140.09999999998</v>
      </c>
    </row>
    <row r="47" spans="1:5" x14ac:dyDescent="0.25">
      <c r="A47" s="33" t="s">
        <v>46</v>
      </c>
      <c r="B47" s="35">
        <v>63857.546686666661</v>
      </c>
    </row>
    <row r="48" spans="1:5" x14ac:dyDescent="0.25">
      <c r="A48" s="30" t="s">
        <v>70</v>
      </c>
      <c r="B48" s="31">
        <v>3831452.8011999996</v>
      </c>
    </row>
    <row r="49" spans="1:4" x14ac:dyDescent="0.25">
      <c r="A49" s="58" t="s">
        <v>56</v>
      </c>
      <c r="B49" s="59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60" t="s">
        <v>68</v>
      </c>
      <c r="B52" s="38">
        <v>4.1000000000000003E-3</v>
      </c>
    </row>
    <row r="53" spans="1:4" x14ac:dyDescent="0.25">
      <c r="A53" s="41" t="s">
        <v>59</v>
      </c>
      <c r="B53" s="42">
        <v>37576852.189298041</v>
      </c>
    </row>
    <row r="54" spans="1:4" x14ac:dyDescent="0.25">
      <c r="A54" s="43" t="s">
        <v>60</v>
      </c>
      <c r="B54" s="44">
        <v>-12987.975597288134</v>
      </c>
    </row>
    <row r="55" spans="1:4" x14ac:dyDescent="0.25">
      <c r="A55" s="41" t="s">
        <v>61</v>
      </c>
      <c r="B55" s="42">
        <v>-7577275.025079309</v>
      </c>
    </row>
    <row r="56" spans="1:4" x14ac:dyDescent="0.25">
      <c r="A56" s="43" t="s">
        <v>48</v>
      </c>
      <c r="B56" s="44">
        <v>29999577.164218731</v>
      </c>
      <c r="D56" s="28"/>
    </row>
    <row r="57" spans="1:4" x14ac:dyDescent="0.25">
      <c r="A57" s="39" t="s">
        <v>47</v>
      </c>
      <c r="B57" s="40">
        <v>14673765.959418736</v>
      </c>
      <c r="D57" s="28"/>
    </row>
    <row r="58" spans="1:4" x14ac:dyDescent="0.25">
      <c r="A58" s="54" t="s">
        <v>62</v>
      </c>
      <c r="B58" s="46">
        <v>33831029.965418734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3818186.3454187326</v>
      </c>
      <c r="C60" s="55" t="s">
        <v>71</v>
      </c>
      <c r="D60" s="28" t="s">
        <v>133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53025.685382154443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101693.48191260587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-250114.41461784553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-3001372.9754141462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78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63857.546686666661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60" t="s">
        <v>67</v>
      </c>
      <c r="B77" s="38">
        <v>4.9295381143461625E-3</v>
      </c>
    </row>
    <row r="78" spans="1:4" x14ac:dyDescent="0.25">
      <c r="A78" s="41" t="s">
        <v>59</v>
      </c>
      <c r="B78" s="42">
        <v>43681538.770269372</v>
      </c>
    </row>
    <row r="79" spans="1:4" x14ac:dyDescent="0.25">
      <c r="A79" s="43" t="s">
        <v>60</v>
      </c>
      <c r="B79" s="44">
        <v>-6493.987798644067</v>
      </c>
    </row>
    <row r="80" spans="1:4" x14ac:dyDescent="0.25">
      <c r="A80" s="41" t="s">
        <v>61</v>
      </c>
      <c r="B80" s="42">
        <v>-4409398.7388654314</v>
      </c>
    </row>
    <row r="81" spans="1:4" x14ac:dyDescent="0.25">
      <c r="A81" s="43" t="s">
        <v>48</v>
      </c>
      <c r="B81" s="44">
        <v>39272140.031403944</v>
      </c>
      <c r="D81" s="28"/>
    </row>
    <row r="82" spans="1:4" x14ac:dyDescent="0.25">
      <c r="A82" s="39" t="s">
        <v>47</v>
      </c>
      <c r="B82" s="40">
        <v>22030602.426003948</v>
      </c>
      <c r="D82" s="28"/>
    </row>
    <row r="83" spans="1:4" x14ac:dyDescent="0.25">
      <c r="A83" s="51" t="s">
        <v>62</v>
      </c>
      <c r="B83" s="46">
        <v>41187866.432003945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11175022.812003944</v>
      </c>
      <c r="C85" s="55" t="s">
        <v>71</v>
      </c>
      <c r="D85" s="28" t="s">
        <v>74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59900.719142647984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133125.8984115388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-243239.38085735199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-2918872.5702882241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80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63857.546686666661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60" t="s">
        <v>77</v>
      </c>
      <c r="B102" s="38">
        <v>5.7515813019202245E-3</v>
      </c>
    </row>
    <row r="103" spans="1:4" x14ac:dyDescent="0.25">
      <c r="A103" s="41" t="s">
        <v>59</v>
      </c>
      <c r="B103" s="42">
        <v>50933164.36855834</v>
      </c>
    </row>
    <row r="104" spans="1:4" x14ac:dyDescent="0.25">
      <c r="A104" s="43" t="s">
        <v>60</v>
      </c>
      <c r="B104" s="44">
        <v>-3246.9938993220335</v>
      </c>
    </row>
    <row r="105" spans="1:4" x14ac:dyDescent="0.25">
      <c r="A105" s="41" t="s">
        <v>61</v>
      </c>
      <c r="B105" s="42">
        <v>-2573399.1168343173</v>
      </c>
    </row>
    <row r="106" spans="1:4" x14ac:dyDescent="0.25">
      <c r="A106" s="43" t="s">
        <v>48</v>
      </c>
      <c r="B106" s="44">
        <v>48359765.25172402</v>
      </c>
      <c r="D106" s="28"/>
    </row>
    <row r="107" spans="1:4" x14ac:dyDescent="0.25">
      <c r="A107" s="39" t="s">
        <v>47</v>
      </c>
      <c r="B107" s="40">
        <v>30160364.446024023</v>
      </c>
      <c r="D107" s="28"/>
    </row>
    <row r="108" spans="1:4" x14ac:dyDescent="0.25">
      <c r="A108" s="51" t="s">
        <v>62</v>
      </c>
      <c r="B108" s="46">
        <v>49317628.45202402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19304784.832024019</v>
      </c>
      <c r="C110" s="55" t="s">
        <v>71</v>
      </c>
      <c r="D110" s="28" t="s">
        <v>74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63487.568428877516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163931.40763296277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-239652.53157112247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-2875830.3788534696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81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63857.546686666661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60" t="s">
        <v>83</v>
      </c>
      <c r="B127" s="38">
        <v>7.3737397821989148E-3</v>
      </c>
    </row>
    <row r="128" spans="1:4" x14ac:dyDescent="0.25">
      <c r="A128" s="41" t="s">
        <v>59</v>
      </c>
      <c r="B128" s="42">
        <v>69811390.055518344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69811390.055518344</v>
      </c>
      <c r="D131" s="28"/>
    </row>
    <row r="132" spans="1:4" x14ac:dyDescent="0.25">
      <c r="A132" s="39" t="s">
        <v>47</v>
      </c>
      <c r="B132" s="40">
        <v>50654126.049518347</v>
      </c>
      <c r="D132" s="28"/>
    </row>
    <row r="133" spans="1:4" x14ac:dyDescent="0.25">
      <c r="A133" s="51" t="s">
        <v>62</v>
      </c>
      <c r="B133" s="46">
        <v>69811390.055518344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39798546.435518339</v>
      </c>
      <c r="C135" s="55" t="s">
        <v>71</v>
      </c>
      <c r="D135" s="28" t="s">
        <v>74</v>
      </c>
    </row>
    <row r="136" spans="1:4" x14ac:dyDescent="0.25">
      <c r="A136" s="43" t="s">
        <v>131</v>
      </c>
      <c r="B136" s="49">
        <v>63857.546686666661</v>
      </c>
      <c r="D136" s="28"/>
    </row>
    <row r="137" spans="1:4" x14ac:dyDescent="0.25">
      <c r="A137" s="41" t="s">
        <v>65</v>
      </c>
      <c r="B137" s="50">
        <v>232704.63351839449</v>
      </c>
      <c r="D137" s="28"/>
    </row>
    <row r="138" spans="1:4" ht="15.75" x14ac:dyDescent="0.25">
      <c r="A138" s="39" t="s">
        <v>100</v>
      </c>
      <c r="B138" s="61">
        <v>-239282.55331333331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-2871390.6397599997</v>
      </c>
      <c r="C139" s="56" t="s">
        <v>72</v>
      </c>
      <c r="D139" s="57" t="s">
        <v>105</v>
      </c>
    </row>
  </sheetData>
  <mergeCells count="13">
    <mergeCell ref="A1:D1"/>
    <mergeCell ref="A2:D2"/>
    <mergeCell ref="A35:D35"/>
    <mergeCell ref="A36:D36"/>
    <mergeCell ref="A37:D37"/>
    <mergeCell ref="A43:B43"/>
    <mergeCell ref="A68:B68"/>
    <mergeCell ref="A93:B93"/>
    <mergeCell ref="A118:B118"/>
    <mergeCell ref="A38:D38"/>
    <mergeCell ref="A39:D39"/>
    <mergeCell ref="A40:D40"/>
    <mergeCell ref="A41:D41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3570-4B19-454A-A30A-1A266AA6AF03}">
  <dimension ref="A1:O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21.28515625" customWidth="1"/>
    <col min="6" max="6" width="12.7109375" bestFit="1" customWidth="1"/>
    <col min="7" max="7" width="11.42578125" bestFit="1" customWidth="1"/>
    <col min="8" max="8" width="14" bestFit="1" customWidth="1"/>
    <col min="11" max="11" width="15.140625" bestFit="1" customWidth="1"/>
    <col min="12" max="12" width="13.140625" bestFit="1" customWidth="1"/>
  </cols>
  <sheetData>
    <row r="1" spans="1:15" ht="18" x14ac:dyDescent="0.25">
      <c r="A1" s="66" t="s">
        <v>0</v>
      </c>
      <c r="B1" s="66"/>
      <c r="C1" s="66"/>
      <c r="D1" s="66"/>
      <c r="E1" s="13"/>
    </row>
    <row r="2" spans="1:15" ht="25.5" customHeight="1" x14ac:dyDescent="0.25">
      <c r="A2" s="65" t="s">
        <v>1</v>
      </c>
      <c r="B2" s="65"/>
      <c r="C2" s="65"/>
      <c r="D2" s="65"/>
      <c r="E2" s="1"/>
    </row>
    <row r="3" spans="1:15" x14ac:dyDescent="0.25">
      <c r="A3" s="2" t="s">
        <v>2</v>
      </c>
    </row>
    <row r="4" spans="1:15" ht="24" x14ac:dyDescent="0.25">
      <c r="A4" s="3" t="s">
        <v>3</v>
      </c>
      <c r="B4" s="4">
        <f>(303140.1)/0.005</f>
        <v>60628019.999999993</v>
      </c>
      <c r="D4" s="1" t="s">
        <v>4</v>
      </c>
      <c r="E4" s="1"/>
      <c r="K4" s="14"/>
    </row>
    <row r="5" spans="1:15" ht="24" x14ac:dyDescent="0.25">
      <c r="A5" s="3" t="s">
        <v>5</v>
      </c>
      <c r="B5" s="5">
        <v>5.0000000000000001E-3</v>
      </c>
      <c r="D5" s="1" t="s">
        <v>6</v>
      </c>
      <c r="E5" s="1"/>
      <c r="K5" s="15"/>
    </row>
    <row r="6" spans="1:15" x14ac:dyDescent="0.25">
      <c r="A6" s="3" t="s">
        <v>7</v>
      </c>
      <c r="B6" s="25">
        <v>240</v>
      </c>
      <c r="D6" s="1" t="s">
        <v>8</v>
      </c>
      <c r="E6" s="1"/>
    </row>
    <row r="7" spans="1:15" x14ac:dyDescent="0.25">
      <c r="A7" s="3" t="s">
        <v>9</v>
      </c>
      <c r="B7" s="5">
        <v>0.4</v>
      </c>
      <c r="D7" s="1" t="s">
        <v>10</v>
      </c>
      <c r="E7" s="1"/>
      <c r="G7" s="16"/>
      <c r="H7" s="16"/>
      <c r="I7" s="16"/>
      <c r="J7" s="16"/>
      <c r="K7" s="17"/>
    </row>
    <row r="8" spans="1:15" x14ac:dyDescent="0.25">
      <c r="A8" s="3" t="s">
        <v>11</v>
      </c>
      <c r="B8" s="5">
        <v>0.8</v>
      </c>
      <c r="D8" s="1" t="s">
        <v>12</v>
      </c>
      <c r="E8" s="1"/>
    </row>
    <row r="9" spans="1:15" ht="24" x14ac:dyDescent="0.25">
      <c r="A9" s="3" t="s">
        <v>13</v>
      </c>
      <c r="B9" s="5">
        <v>0.4</v>
      </c>
      <c r="D9" s="1" t="s">
        <v>14</v>
      </c>
      <c r="E9" s="1"/>
      <c r="K9" s="14"/>
    </row>
    <row r="10" spans="1:15" x14ac:dyDescent="0.25">
      <c r="A10" s="6" t="s">
        <v>15</v>
      </c>
      <c r="B10" s="7">
        <f>B4*B5</f>
        <v>303140.09999999998</v>
      </c>
      <c r="K10" s="14"/>
    </row>
    <row r="11" spans="1:15" x14ac:dyDescent="0.25">
      <c r="G11" s="16"/>
      <c r="H11" s="16"/>
      <c r="I11" s="16"/>
      <c r="J11" s="16"/>
      <c r="K11" s="18"/>
      <c r="L11" s="19"/>
      <c r="M11" s="20"/>
      <c r="N11" s="20"/>
      <c r="O11" s="20"/>
    </row>
    <row r="12" spans="1:15" x14ac:dyDescent="0.25">
      <c r="A12" s="2" t="s">
        <v>16</v>
      </c>
      <c r="F12" s="26">
        <v>2017</v>
      </c>
      <c r="G12" s="16"/>
      <c r="H12" s="16"/>
    </row>
    <row r="13" spans="1:15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7" t="s">
        <v>49</v>
      </c>
      <c r="F13" s="21">
        <v>24629153.359999999</v>
      </c>
      <c r="G13" s="16"/>
      <c r="H13" s="16"/>
      <c r="K13" s="14"/>
    </row>
    <row r="14" spans="1:15" x14ac:dyDescent="0.25">
      <c r="A14" s="3" t="s">
        <v>19</v>
      </c>
      <c r="B14" s="10">
        <f>'CENÁRIO 1 - 300p - 25a'!B14</f>
        <v>0</v>
      </c>
      <c r="D14" s="1" t="s">
        <v>20</v>
      </c>
      <c r="E14" s="27" t="s">
        <v>50</v>
      </c>
      <c r="F14" s="21">
        <v>603395.43999999994</v>
      </c>
      <c r="G14" s="16"/>
      <c r="H14" s="16"/>
      <c r="K14" s="14"/>
    </row>
    <row r="15" spans="1:15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7" t="s">
        <v>51</v>
      </c>
      <c r="F15" s="21">
        <v>2955498.42</v>
      </c>
      <c r="G15" s="16"/>
      <c r="H15" s="16"/>
      <c r="K15" s="14"/>
    </row>
    <row r="16" spans="1:15" x14ac:dyDescent="0.25">
      <c r="F16" s="22">
        <f>SUM(F13:F15)</f>
        <v>28188047.219999999</v>
      </c>
      <c r="G16" s="16"/>
      <c r="H16" s="16"/>
      <c r="K16" s="18"/>
      <c r="L16" s="16"/>
    </row>
    <row r="17" spans="1:8" x14ac:dyDescent="0.25">
      <c r="G17" s="16"/>
      <c r="H17" s="16"/>
    </row>
    <row r="18" spans="1:8" x14ac:dyDescent="0.25">
      <c r="A18" s="2" t="s">
        <v>23</v>
      </c>
      <c r="G18" s="11"/>
      <c r="H18" s="12"/>
    </row>
    <row r="19" spans="1:8" x14ac:dyDescent="0.25">
      <c r="A19" s="3" t="s">
        <v>17</v>
      </c>
      <c r="B19" s="10"/>
      <c r="D19" s="1" t="s">
        <v>18</v>
      </c>
      <c r="E19" s="1"/>
      <c r="H19" s="11"/>
    </row>
    <row r="20" spans="1:8" x14ac:dyDescent="0.25">
      <c r="A20" s="3" t="s">
        <v>19</v>
      </c>
      <c r="B20" s="10"/>
      <c r="D20" s="1" t="s">
        <v>24</v>
      </c>
      <c r="E20" s="1"/>
      <c r="H20" s="11"/>
    </row>
    <row r="21" spans="1:8" x14ac:dyDescent="0.25">
      <c r="A21" s="3" t="s">
        <v>21</v>
      </c>
      <c r="B21" s="10"/>
      <c r="D21" s="1" t="s">
        <v>25</v>
      </c>
      <c r="E21" s="1"/>
      <c r="H21" s="11"/>
    </row>
    <row r="22" spans="1:8" x14ac:dyDescent="0.25">
      <c r="A22" s="3" t="s">
        <v>26</v>
      </c>
      <c r="B22" s="10"/>
      <c r="D22" s="1" t="s">
        <v>27</v>
      </c>
      <c r="E22" s="1"/>
      <c r="H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  <c r="E28" s="1"/>
    </row>
    <row r="29" spans="1:8" x14ac:dyDescent="0.25">
      <c r="A29" s="3" t="s">
        <v>32</v>
      </c>
      <c r="B29" s="4">
        <v>0</v>
      </c>
      <c r="D29" s="1" t="s">
        <v>18</v>
      </c>
      <c r="E29" s="1"/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5" x14ac:dyDescent="0.25">
      <c r="A34" s="9" t="s">
        <v>36</v>
      </c>
    </row>
    <row r="35" spans="1:5" ht="25.5" customHeight="1" x14ac:dyDescent="0.25">
      <c r="A35" s="65" t="s">
        <v>37</v>
      </c>
      <c r="B35" s="65"/>
      <c r="C35" s="65"/>
      <c r="D35" s="65"/>
      <c r="E35" s="1"/>
    </row>
    <row r="36" spans="1:5" ht="25.5" customHeight="1" x14ac:dyDescent="0.25">
      <c r="A36" s="65" t="s">
        <v>38</v>
      </c>
      <c r="B36" s="65"/>
      <c r="C36" s="65"/>
      <c r="D36" s="65"/>
      <c r="E36" s="1"/>
    </row>
    <row r="37" spans="1:5" ht="25.5" customHeight="1" x14ac:dyDescent="0.25">
      <c r="A37" s="65" t="s">
        <v>39</v>
      </c>
      <c r="B37" s="65"/>
      <c r="C37" s="65"/>
      <c r="D37" s="65"/>
      <c r="E37" s="1"/>
    </row>
    <row r="38" spans="1:5" ht="25.5" customHeight="1" x14ac:dyDescent="0.25">
      <c r="A38" s="65" t="s">
        <v>40</v>
      </c>
      <c r="B38" s="65"/>
      <c r="C38" s="65"/>
      <c r="D38" s="65"/>
      <c r="E38" s="1"/>
    </row>
    <row r="39" spans="1:5" ht="25.5" customHeight="1" x14ac:dyDescent="0.25">
      <c r="A39" s="65" t="s">
        <v>41</v>
      </c>
      <c r="B39" s="65"/>
      <c r="C39" s="65"/>
      <c r="D39" s="65"/>
      <c r="E39" s="1"/>
    </row>
    <row r="40" spans="1:5" ht="25.5" customHeight="1" x14ac:dyDescent="0.25">
      <c r="A40" s="65" t="s">
        <v>42</v>
      </c>
      <c r="B40" s="65"/>
      <c r="C40" s="65"/>
      <c r="D40" s="65"/>
      <c r="E40" s="1"/>
    </row>
    <row r="41" spans="1:5" ht="25.5" customHeight="1" x14ac:dyDescent="0.25">
      <c r="A41" s="65" t="s">
        <v>43</v>
      </c>
      <c r="B41" s="65"/>
      <c r="C41" s="65"/>
      <c r="D41" s="65"/>
      <c r="E41" s="1"/>
    </row>
    <row r="43" spans="1:5" x14ac:dyDescent="0.25">
      <c r="A43" s="64" t="s">
        <v>84</v>
      </c>
      <c r="B43" s="64"/>
    </row>
    <row r="45" spans="1:5" x14ac:dyDescent="0.25">
      <c r="A45" s="2" t="s">
        <v>44</v>
      </c>
    </row>
    <row r="46" spans="1:5" x14ac:dyDescent="0.25">
      <c r="A46" s="30" t="s">
        <v>45</v>
      </c>
      <c r="B46" s="31">
        <v>303140.09999999998</v>
      </c>
    </row>
    <row r="47" spans="1:5" x14ac:dyDescent="0.25">
      <c r="A47" s="33" t="s">
        <v>46</v>
      </c>
      <c r="B47" s="35">
        <v>79821.933358333321</v>
      </c>
    </row>
    <row r="48" spans="1:5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32508149.008045666</v>
      </c>
    </row>
    <row r="54" spans="1:4" x14ac:dyDescent="0.25">
      <c r="A54" s="43" t="s">
        <v>60</v>
      </c>
      <c r="B54" s="44">
        <v>-16304.054473191487</v>
      </c>
    </row>
    <row r="55" spans="1:4" x14ac:dyDescent="0.25">
      <c r="A55" s="41" t="s">
        <v>61</v>
      </c>
      <c r="B55" s="42">
        <v>-6557770.8656455586</v>
      </c>
    </row>
    <row r="56" spans="1:4" x14ac:dyDescent="0.25">
      <c r="A56" s="43" t="s">
        <v>48</v>
      </c>
      <c r="B56" s="44">
        <v>25950378.142400108</v>
      </c>
      <c r="D56" s="28"/>
    </row>
    <row r="57" spans="1:4" x14ac:dyDescent="0.25">
      <c r="A57" s="39" t="s">
        <v>47</v>
      </c>
      <c r="B57" s="40">
        <v>10624566.93760011</v>
      </c>
      <c r="D57" s="28"/>
    </row>
    <row r="58" spans="1:4" x14ac:dyDescent="0.25">
      <c r="A58" s="54" t="s">
        <v>62</v>
      </c>
      <c r="B58" s="46">
        <v>29781830.943600107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-231012.67639989406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66564.15824568324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110427.14103148982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-236575.94175431674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-2838911.3010518011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85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79821.933358333321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36513757.597795635</v>
      </c>
    </row>
    <row r="79" spans="1:4" x14ac:dyDescent="0.25">
      <c r="A79" s="43" t="s">
        <v>60</v>
      </c>
      <c r="B79" s="44">
        <v>-8152.0272365957435</v>
      </c>
    </row>
    <row r="80" spans="1:4" x14ac:dyDescent="0.25">
      <c r="A80" s="41" t="s">
        <v>61</v>
      </c>
      <c r="B80" s="42">
        <v>-3687900.6264013466</v>
      </c>
    </row>
    <row r="81" spans="1:4" x14ac:dyDescent="0.25">
      <c r="A81" s="43" t="s">
        <v>48</v>
      </c>
      <c r="B81" s="44">
        <v>32825856.971394289</v>
      </c>
      <c r="D81" s="28"/>
    </row>
    <row r="82" spans="1:4" x14ac:dyDescent="0.25">
      <c r="A82" s="39" t="s">
        <v>47</v>
      </c>
      <c r="B82" s="40">
        <v>15584319.36599429</v>
      </c>
      <c r="D82" s="28"/>
    </row>
    <row r="83" spans="1:4" x14ac:dyDescent="0.25">
      <c r="A83" s="51" t="s">
        <v>62</v>
      </c>
      <c r="B83" s="46">
        <v>34741583.371994287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4728739.7519942857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75194.519774813438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139684.49775061398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-227945.58022518654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-2735346.9627022385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86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79821.933358333321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41089591.929258294</v>
      </c>
    </row>
    <row r="104" spans="1:4" x14ac:dyDescent="0.25">
      <c r="A104" s="43" t="s">
        <v>60</v>
      </c>
      <c r="B104" s="44">
        <v>-4076.0136182978717</v>
      </c>
    </row>
    <row r="105" spans="1:4" x14ac:dyDescent="0.25">
      <c r="A105" s="41" t="s">
        <v>61</v>
      </c>
      <c r="B105" s="42">
        <v>-2077576.0727185018</v>
      </c>
    </row>
    <row r="106" spans="1:4" x14ac:dyDescent="0.25">
      <c r="A106" s="43" t="s">
        <v>48</v>
      </c>
      <c r="B106" s="44">
        <v>39012015.856539793</v>
      </c>
      <c r="D106" s="28"/>
    </row>
    <row r="107" spans="1:4" x14ac:dyDescent="0.25">
      <c r="A107" s="39" t="s">
        <v>47</v>
      </c>
      <c r="B107" s="40">
        <v>20812615.050839797</v>
      </c>
      <c r="D107" s="28"/>
    </row>
    <row r="108" spans="1:4" x14ac:dyDescent="0.25">
      <c r="A108" s="51" t="s">
        <v>62</v>
      </c>
      <c r="B108" s="46">
        <v>39969879.056839794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9957035.4368397929</v>
      </c>
      <c r="C110" s="55" t="s">
        <v>71</v>
      </c>
      <c r="D110" s="28" t="s">
        <v>74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79697.160368165394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166008.5781129353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-223442.93963183457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-2681315.2755820146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87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79821.933358333321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52297389.504284941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52297389.504284941</v>
      </c>
      <c r="D131" s="28"/>
    </row>
    <row r="132" spans="1:4" x14ac:dyDescent="0.25">
      <c r="A132" s="39" t="s">
        <v>47</v>
      </c>
      <c r="B132" s="40">
        <v>33140125.498284943</v>
      </c>
      <c r="D132" s="28"/>
    </row>
    <row r="133" spans="1:4" x14ac:dyDescent="0.25">
      <c r="A133" s="51" t="s">
        <v>62</v>
      </c>
      <c r="B133" s="46">
        <v>52297389.504284941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22284545.88428494</v>
      </c>
      <c r="C135" s="55" t="s">
        <v>71</v>
      </c>
      <c r="D135" s="28" t="s">
        <v>74</v>
      </c>
    </row>
    <row r="136" spans="1:4" x14ac:dyDescent="0.25">
      <c r="A136" s="43" t="s">
        <v>131</v>
      </c>
      <c r="B136" s="49">
        <v>79821.933358333321</v>
      </c>
      <c r="D136" s="28"/>
    </row>
    <row r="137" spans="1:4" x14ac:dyDescent="0.25">
      <c r="A137" s="41" t="s">
        <v>65</v>
      </c>
      <c r="B137" s="50">
        <v>217905.78960118725</v>
      </c>
      <c r="D137" s="28"/>
    </row>
    <row r="138" spans="1:4" ht="15.75" x14ac:dyDescent="0.25">
      <c r="A138" s="39" t="s">
        <v>100</v>
      </c>
      <c r="B138" s="61">
        <v>-223318.16664166667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-2679817.9997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24F3-57CE-42E1-8DDD-8524D7D6C96C}">
  <sheetPr>
    <pageSetUpPr fitToPage="1"/>
  </sheetPr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180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F12" s="16"/>
      <c r="G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16"/>
      <c r="G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16"/>
      <c r="G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16"/>
      <c r="G15" s="16"/>
      <c r="J15" s="14"/>
    </row>
    <row r="16" spans="1:14" x14ac:dyDescent="0.25">
      <c r="B16" s="63"/>
      <c r="E16" s="22">
        <f>SUM(E13:E15)</f>
        <v>28188047.219999999</v>
      </c>
      <c r="F16" s="16"/>
      <c r="G16" s="16"/>
      <c r="J16" s="18"/>
      <c r="K16" s="16"/>
    </row>
    <row r="17" spans="1:7" x14ac:dyDescent="0.25">
      <c r="F17" s="16"/>
      <c r="G17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  <c r="D25">
        <f>B25/180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88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106429.24447777776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28258112.554485302</v>
      </c>
    </row>
    <row r="54" spans="1:4" x14ac:dyDescent="0.25">
      <c r="A54" s="43" t="s">
        <v>60</v>
      </c>
      <c r="B54" s="44">
        <v>-21894.016006857142</v>
      </c>
    </row>
    <row r="55" spans="1:4" x14ac:dyDescent="0.25">
      <c r="A55" s="41" t="s">
        <v>61</v>
      </c>
      <c r="B55" s="42">
        <v>-5702726.0171541981</v>
      </c>
    </row>
    <row r="56" spans="1:4" x14ac:dyDescent="0.25">
      <c r="A56" s="43" t="s">
        <v>48</v>
      </c>
      <c r="B56" s="44">
        <v>22555386.537331104</v>
      </c>
      <c r="D56" s="28"/>
    </row>
    <row r="57" spans="1:4" x14ac:dyDescent="0.25">
      <c r="A57" s="39" t="s">
        <v>47</v>
      </c>
      <c r="B57" s="40">
        <v>7229575.3325311057</v>
      </c>
      <c r="D57" s="28"/>
    </row>
    <row r="58" spans="1:4" x14ac:dyDescent="0.25">
      <c r="A58" s="54" t="s">
        <v>62</v>
      </c>
      <c r="B58" s="46">
        <v>26386839.338531103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-3626004.2814688981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89386.155358488933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128887.92307046345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-213753.94464151104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-2565047.3356981324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89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106429.24447777776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30729548.929570399</v>
      </c>
    </row>
    <row r="79" spans="1:4" x14ac:dyDescent="0.25">
      <c r="A79" s="43" t="s">
        <v>60</v>
      </c>
      <c r="B79" s="44">
        <v>-10947.008003428571</v>
      </c>
    </row>
    <row r="80" spans="1:4" x14ac:dyDescent="0.25">
      <c r="A80" s="41" t="s">
        <v>61</v>
      </c>
      <c r="B80" s="42">
        <v>-3105476.2605113634</v>
      </c>
    </row>
    <row r="81" spans="1:4" x14ac:dyDescent="0.25">
      <c r="A81" s="43" t="s">
        <v>48</v>
      </c>
      <c r="B81" s="44">
        <v>27624072.669059034</v>
      </c>
      <c r="D81" s="28"/>
    </row>
    <row r="82" spans="1:4" x14ac:dyDescent="0.25">
      <c r="A82" s="39" t="s">
        <v>47</v>
      </c>
      <c r="B82" s="40">
        <v>10382535.063659038</v>
      </c>
      <c r="D82" s="28"/>
    </row>
    <row r="83" spans="1:4" x14ac:dyDescent="0.25">
      <c r="A83" s="51" t="s">
        <v>62</v>
      </c>
      <c r="B83" s="46">
        <v>29539799.069659036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-473044.55034096539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100975.49798332088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157851.84382319447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-202164.6020166791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-2425975.2242001491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90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106429.24447777776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33447867.591106739</v>
      </c>
    </row>
    <row r="104" spans="1:4" x14ac:dyDescent="0.25">
      <c r="A104" s="43" t="s">
        <v>60</v>
      </c>
      <c r="B104" s="44">
        <v>-5473.5040017142856</v>
      </c>
    </row>
    <row r="105" spans="1:4" x14ac:dyDescent="0.25">
      <c r="A105" s="41" t="s">
        <v>61</v>
      </c>
      <c r="B105" s="42">
        <v>-1692491.8986154806</v>
      </c>
    </row>
    <row r="106" spans="1:4" x14ac:dyDescent="0.25">
      <c r="A106" s="43" t="s">
        <v>48</v>
      </c>
      <c r="B106" s="44">
        <v>31755375.692491259</v>
      </c>
      <c r="D106" s="28"/>
    </row>
    <row r="107" spans="1:4" x14ac:dyDescent="0.25">
      <c r="A107" s="39" t="s">
        <v>47</v>
      </c>
      <c r="B107" s="40">
        <v>13555974.886791263</v>
      </c>
      <c r="D107" s="28"/>
    </row>
    <row r="108" spans="1:4" x14ac:dyDescent="0.25">
      <c r="A108" s="51" t="s">
        <v>62</v>
      </c>
      <c r="B108" s="46">
        <v>32713238.89279126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2700395.272791259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107021.90106582209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181459.28967137862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-196118.19893417787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-2353418.3872101344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91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106429.24447777776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39727335.414896548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39727335.414896548</v>
      </c>
      <c r="D131" s="28"/>
    </row>
    <row r="132" spans="1:4" x14ac:dyDescent="0.25">
      <c r="A132" s="39" t="s">
        <v>47</v>
      </c>
      <c r="B132" s="40">
        <v>20570071.408896551</v>
      </c>
      <c r="D132" s="28"/>
    </row>
    <row r="133" spans="1:4" x14ac:dyDescent="0.25">
      <c r="A133" s="51" t="s">
        <v>62</v>
      </c>
      <c r="B133" s="46">
        <v>39727335.414896548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9714491.7948965468</v>
      </c>
      <c r="C135" s="55" t="s">
        <v>71</v>
      </c>
      <c r="D135" s="28" t="s">
        <v>74</v>
      </c>
    </row>
    <row r="136" spans="1:4" x14ac:dyDescent="0.25">
      <c r="A136" s="43" t="s">
        <v>131</v>
      </c>
      <c r="B136" s="49">
        <v>106429.24447777776</v>
      </c>
      <c r="D136" s="28"/>
    </row>
    <row r="137" spans="1:4" x14ac:dyDescent="0.25">
      <c r="A137" s="41" t="s">
        <v>65</v>
      </c>
      <c r="B137" s="50">
        <v>220707.41897164748</v>
      </c>
      <c r="D137" s="28"/>
    </row>
    <row r="138" spans="1:4" ht="15.75" x14ac:dyDescent="0.25">
      <c r="A138" s="39" t="s">
        <v>100</v>
      </c>
      <c r="B138" s="61">
        <v>-196710.85552222223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-2360530.2662666668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25" right="0.25" top="0.75" bottom="0.75" header="0.3" footer="0.3"/>
  <pageSetup paperSize="9" scale="33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B4B0-1C6B-4235-B7BC-F0E321A14619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144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F12" s="16"/>
      <c r="G12" s="16"/>
      <c r="H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16"/>
      <c r="G14" s="16"/>
      <c r="H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B16" s="63"/>
      <c r="E16" s="22">
        <f>SUM(E13:E15)</f>
        <v>28188047.219999999</v>
      </c>
      <c r="F16" s="16"/>
      <c r="G16" s="16"/>
      <c r="H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92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133036.55559722221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26040547.632713724</v>
      </c>
    </row>
    <row r="54" spans="1:4" x14ac:dyDescent="0.25">
      <c r="A54" s="43" t="s">
        <v>60</v>
      </c>
      <c r="B54" s="44">
        <v>-27564.408641726615</v>
      </c>
    </row>
    <row r="55" spans="1:4" x14ac:dyDescent="0.25">
      <c r="A55" s="41" t="s">
        <v>61</v>
      </c>
      <c r="B55" s="42">
        <v>-5256494.7687961841</v>
      </c>
    </row>
    <row r="56" spans="1:4" x14ac:dyDescent="0.25">
      <c r="A56" s="43" t="s">
        <v>48</v>
      </c>
      <c r="B56" s="44">
        <v>20784052.863917541</v>
      </c>
      <c r="D56" s="28"/>
    </row>
    <row r="57" spans="1:4" x14ac:dyDescent="0.25">
      <c r="A57" s="39" t="s">
        <v>47</v>
      </c>
      <c r="B57" s="40">
        <v>5458241.6591175422</v>
      </c>
      <c r="D57" s="28"/>
    </row>
    <row r="58" spans="1:4" x14ac:dyDescent="0.25">
      <c r="A58" s="54" t="s">
        <v>62</v>
      </c>
      <c r="B58" s="46">
        <v>24615505.665117539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-5397337.9548824616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112536.52653047166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149525.56017206862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-190603.57346952832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-2287242.8816343397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93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133036.55559722221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27801303.154421329</v>
      </c>
    </row>
    <row r="79" spans="1:4" x14ac:dyDescent="0.25">
      <c r="A79" s="43" t="s">
        <v>60</v>
      </c>
      <c r="B79" s="44">
        <v>-13782.204320863308</v>
      </c>
    </row>
    <row r="80" spans="1:4" x14ac:dyDescent="0.25">
      <c r="A80" s="41" t="s">
        <v>61</v>
      </c>
      <c r="B80" s="42">
        <v>-2810541.2250423622</v>
      </c>
    </row>
    <row r="81" spans="1:4" x14ac:dyDescent="0.25">
      <c r="A81" s="43" t="s">
        <v>48</v>
      </c>
      <c r="B81" s="44">
        <v>24990761.929378968</v>
      </c>
      <c r="D81" s="28"/>
    </row>
    <row r="82" spans="1:4" x14ac:dyDescent="0.25">
      <c r="A82" s="39" t="s">
        <v>47</v>
      </c>
      <c r="B82" s="40">
        <v>7749224.3239789717</v>
      </c>
      <c r="D82" s="28"/>
    </row>
    <row r="83" spans="1:4" x14ac:dyDescent="0.25">
      <c r="A83" s="51" t="s">
        <v>62</v>
      </c>
      <c r="B83" s="46">
        <v>26906488.329978969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-3106355.2900210321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127127.42551856946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179789.65416819401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-176012.6744814305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-2112152.0937771657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94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133036.55559722221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29695601.357914768</v>
      </c>
    </row>
    <row r="104" spans="1:4" x14ac:dyDescent="0.25">
      <c r="A104" s="43" t="s">
        <v>60</v>
      </c>
      <c r="B104" s="44">
        <v>-6891.1021604316538</v>
      </c>
    </row>
    <row r="105" spans="1:4" x14ac:dyDescent="0.25">
      <c r="A105" s="41" t="s">
        <v>61</v>
      </c>
      <c r="B105" s="42">
        <v>-1503335.2785232714</v>
      </c>
    </row>
    <row r="106" spans="1:4" x14ac:dyDescent="0.25">
      <c r="A106" s="43" t="s">
        <v>48</v>
      </c>
      <c r="B106" s="44">
        <v>28192266.079391498</v>
      </c>
      <c r="D106" s="28"/>
    </row>
    <row r="107" spans="1:4" x14ac:dyDescent="0.25">
      <c r="A107" s="39" t="s">
        <v>47</v>
      </c>
      <c r="B107" s="40">
        <v>9992865.2736915015</v>
      </c>
      <c r="D107" s="28"/>
    </row>
    <row r="108" spans="1:4" x14ac:dyDescent="0.25">
      <c r="A108" s="51" t="s">
        <v>62</v>
      </c>
      <c r="B108" s="46">
        <v>29150129.279691499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-862714.34030850232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134739.80350013575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202822.0581251187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-168400.29649986423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-2020803.5579983708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95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133036.55559722221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33925733.089053653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33925733.089053653</v>
      </c>
      <c r="D131" s="28"/>
    </row>
    <row r="132" spans="1:4" x14ac:dyDescent="0.25">
      <c r="A132" s="39" t="s">
        <v>47</v>
      </c>
      <c r="B132" s="40">
        <v>14768469.083053656</v>
      </c>
      <c r="D132" s="28"/>
    </row>
    <row r="133" spans="1:4" x14ac:dyDescent="0.25">
      <c r="A133" s="51" t="s">
        <v>62</v>
      </c>
      <c r="B133" s="46">
        <v>33925733.089053653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3912889.4690536521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133036.55559722221</v>
      </c>
      <c r="D136" s="28"/>
    </row>
    <row r="137" spans="1:4" x14ac:dyDescent="0.25">
      <c r="A137" s="41" t="s">
        <v>65</v>
      </c>
      <c r="B137" s="50">
        <v>235595.3686739837</v>
      </c>
      <c r="D137" s="28"/>
    </row>
    <row r="138" spans="1:4" ht="15.75" x14ac:dyDescent="0.25">
      <c r="A138" s="39" t="s">
        <v>100</v>
      </c>
      <c r="B138" s="61">
        <v>-170103.54440277777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-2041242.5328333331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819F-2A57-4616-8505-C655B520EE60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120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96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159643.86671666664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24684048.674300529</v>
      </c>
    </row>
    <row r="54" spans="1:4" x14ac:dyDescent="0.25">
      <c r="A54" s="43" t="s">
        <v>60</v>
      </c>
      <c r="B54" s="44">
        <v>-33316.980879999996</v>
      </c>
    </row>
    <row r="55" spans="1:4" x14ac:dyDescent="0.25">
      <c r="A55" s="41" t="s">
        <v>61</v>
      </c>
      <c r="B55" s="42">
        <v>-4983497.1236845804</v>
      </c>
    </row>
    <row r="56" spans="1:4" x14ac:dyDescent="0.25">
      <c r="A56" s="43" t="s">
        <v>48</v>
      </c>
      <c r="B56" s="44">
        <v>19700551.550615948</v>
      </c>
      <c r="D56" s="28"/>
    </row>
    <row r="57" spans="1:4" x14ac:dyDescent="0.25">
      <c r="A57" s="39" t="s">
        <v>47</v>
      </c>
      <c r="B57" s="40">
        <v>4374740.3458159491</v>
      </c>
      <c r="D57" s="28"/>
    </row>
    <row r="58" spans="1:4" x14ac:dyDescent="0.25">
      <c r="A58" s="54" t="s">
        <v>62</v>
      </c>
      <c r="B58" s="46">
        <v>23532004.351815946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-6480839.2681840546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136022.4103281353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171309.14391839955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-167117.68967186467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-2005412.2760623761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97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159643.86671666664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26042626.997538529</v>
      </c>
    </row>
    <row r="79" spans="1:4" x14ac:dyDescent="0.25">
      <c r="A79" s="43" t="s">
        <v>60</v>
      </c>
      <c r="B79" s="44">
        <v>-16658.490439999998</v>
      </c>
    </row>
    <row r="80" spans="1:4" x14ac:dyDescent="0.25">
      <c r="A80" s="41" t="s">
        <v>61</v>
      </c>
      <c r="B80" s="42">
        <v>-2633373.8158929017</v>
      </c>
    </row>
    <row r="81" spans="1:4" x14ac:dyDescent="0.25">
      <c r="A81" s="43" t="s">
        <v>48</v>
      </c>
      <c r="B81" s="44">
        <v>23409253.181645628</v>
      </c>
      <c r="D81" s="28"/>
    </row>
    <row r="82" spans="1:4" x14ac:dyDescent="0.25">
      <c r="A82" s="39" t="s">
        <v>47</v>
      </c>
      <c r="B82" s="40">
        <v>6167715.576245632</v>
      </c>
      <c r="D82" s="28"/>
    </row>
    <row r="83" spans="1:4" x14ac:dyDescent="0.25">
      <c r="A83" s="51" t="s">
        <v>62</v>
      </c>
      <c r="B83" s="46">
        <v>25324979.582245629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-4687864.0377543718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153658.36649635789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203558.72331865763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-149481.73350364208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-1793780.802043705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98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159643.86671666664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27483252.747628205</v>
      </c>
    </row>
    <row r="104" spans="1:4" x14ac:dyDescent="0.25">
      <c r="A104" s="43" t="s">
        <v>60</v>
      </c>
      <c r="B104" s="44">
        <v>-8329.2452199999989</v>
      </c>
    </row>
    <row r="105" spans="1:4" x14ac:dyDescent="0.25">
      <c r="A105" s="41" t="s">
        <v>61</v>
      </c>
      <c r="B105" s="42">
        <v>-1391780.7862914577</v>
      </c>
    </row>
    <row r="106" spans="1:4" x14ac:dyDescent="0.25">
      <c r="A106" s="43" t="s">
        <v>48</v>
      </c>
      <c r="B106" s="44">
        <v>26091471.961336747</v>
      </c>
      <c r="D106" s="28"/>
    </row>
    <row r="107" spans="1:4" x14ac:dyDescent="0.25">
      <c r="A107" s="39" t="s">
        <v>47</v>
      </c>
      <c r="B107" s="40">
        <v>7892071.1556367502</v>
      </c>
      <c r="D107" s="28"/>
    </row>
    <row r="108" spans="1:4" x14ac:dyDescent="0.25">
      <c r="A108" s="51" t="s">
        <v>62</v>
      </c>
      <c r="B108" s="46">
        <v>27049335.161636747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-2963508.4583632536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162859.41466538145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226882.3648811891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-140280.68533461852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-1683368.2240154222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99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159643.86671666664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30630145.108403802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30630145.108403802</v>
      </c>
      <c r="D131" s="28"/>
    </row>
    <row r="132" spans="1:4" x14ac:dyDescent="0.25">
      <c r="A132" s="39" t="s">
        <v>47</v>
      </c>
      <c r="B132" s="40">
        <v>11472881.102403805</v>
      </c>
      <c r="D132" s="28"/>
    </row>
    <row r="133" spans="1:4" x14ac:dyDescent="0.25">
      <c r="A133" s="51" t="s">
        <v>62</v>
      </c>
      <c r="B133" s="46">
        <v>30630145.108403802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617301.48840380087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159643.86671666664</v>
      </c>
      <c r="D136" s="28"/>
    </row>
    <row r="137" spans="1:4" x14ac:dyDescent="0.25">
      <c r="A137" s="41" t="s">
        <v>65</v>
      </c>
      <c r="B137" s="50">
        <v>255251.20923669834</v>
      </c>
      <c r="D137" s="28"/>
    </row>
    <row r="138" spans="1:4" ht="15.75" x14ac:dyDescent="0.25">
      <c r="A138" s="39" t="s">
        <v>100</v>
      </c>
      <c r="B138" s="61">
        <v>-143496.23328333333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-1721954.7993999999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11F6-5898-4FF4-B3EF-851568DC766E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108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G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G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G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G15" s="16"/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G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108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177382.07412962962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24039682.833371423</v>
      </c>
    </row>
    <row r="54" spans="1:4" x14ac:dyDescent="0.25">
      <c r="A54" s="43" t="s">
        <v>60</v>
      </c>
      <c r="B54" s="44">
        <v>-37198.570885436893</v>
      </c>
    </row>
    <row r="55" spans="1:4" x14ac:dyDescent="0.25">
      <c r="A55" s="41" t="s">
        <v>61</v>
      </c>
      <c r="B55" s="42">
        <v>-4853807.283896476</v>
      </c>
    </row>
    <row r="56" spans="1:4" x14ac:dyDescent="0.25">
      <c r="A56" s="43" t="s">
        <v>48</v>
      </c>
      <c r="B56" s="44">
        <v>19185875.549474947</v>
      </c>
      <c r="D56" s="28"/>
    </row>
    <row r="57" spans="1:4" x14ac:dyDescent="0.25">
      <c r="A57" s="39" t="s">
        <v>47</v>
      </c>
      <c r="B57" s="40">
        <v>3860064.3446749486</v>
      </c>
      <c r="D57" s="28"/>
    </row>
    <row r="58" spans="1:4" x14ac:dyDescent="0.25">
      <c r="A58" s="54" t="s">
        <v>62</v>
      </c>
      <c r="B58" s="46">
        <v>23017328.350674946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-6995515.2693250552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151869.68143432584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186270.63640266939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-151270.41856567413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-1815245.0227880897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109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177382.07412962962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25216230.490726013</v>
      </c>
    </row>
    <row r="79" spans="1:4" x14ac:dyDescent="0.25">
      <c r="A79" s="43" t="s">
        <v>60</v>
      </c>
      <c r="B79" s="44">
        <v>-18599.285442718447</v>
      </c>
    </row>
    <row r="80" spans="1:4" x14ac:dyDescent="0.25">
      <c r="A80" s="41" t="s">
        <v>61</v>
      </c>
      <c r="B80" s="42">
        <v>-2550114.118029729</v>
      </c>
    </row>
    <row r="81" spans="1:4" x14ac:dyDescent="0.25">
      <c r="A81" s="43" t="s">
        <v>48</v>
      </c>
      <c r="B81" s="44">
        <v>22666116.372696284</v>
      </c>
      <c r="D81" s="28"/>
    </row>
    <row r="82" spans="1:4" x14ac:dyDescent="0.25">
      <c r="A82" s="39" t="s">
        <v>47</v>
      </c>
      <c r="B82" s="40">
        <v>5424578.7672962882</v>
      </c>
      <c r="D82" s="28"/>
    </row>
    <row r="83" spans="1:4" x14ac:dyDescent="0.25">
      <c r="A83" s="51" t="s">
        <v>62</v>
      </c>
      <c r="B83" s="46">
        <v>24581842.773296285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-5431000.8467037156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171560.31210758403</v>
      </c>
      <c r="C87" s="56" t="s">
        <v>72</v>
      </c>
      <c r="D87" s="57" t="s">
        <v>129</v>
      </c>
    </row>
    <row r="88" spans="1:4" x14ac:dyDescent="0.25">
      <c r="A88" s="41" t="s">
        <v>66</v>
      </c>
      <c r="B88" s="50">
        <v>220059.38225918723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-131579.78789241594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-1578957.4547089913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110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177382.07412962962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26454945.007577598</v>
      </c>
    </row>
    <row r="104" spans="1:4" x14ac:dyDescent="0.25">
      <c r="A104" s="43" t="s">
        <v>60</v>
      </c>
      <c r="B104" s="44">
        <v>-9299.6427213592233</v>
      </c>
    </row>
    <row r="105" spans="1:4" x14ac:dyDescent="0.25">
      <c r="A105" s="41" t="s">
        <v>61</v>
      </c>
      <c r="B105" s="42">
        <v>-1339922.1065890042</v>
      </c>
    </row>
    <row r="106" spans="1:4" x14ac:dyDescent="0.25">
      <c r="A106" s="43" t="s">
        <v>48</v>
      </c>
      <c r="B106" s="44">
        <v>25115022.900988594</v>
      </c>
      <c r="D106" s="28"/>
    </row>
    <row r="107" spans="1:4" x14ac:dyDescent="0.25">
      <c r="A107" s="39" t="s">
        <v>47</v>
      </c>
      <c r="B107" s="40">
        <v>6915622.095288597</v>
      </c>
      <c r="D107" s="28"/>
    </row>
    <row r="108" spans="1:4" x14ac:dyDescent="0.25">
      <c r="A108" s="51" t="s">
        <v>62</v>
      </c>
      <c r="B108" s="46">
        <v>26072886.101288594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-3939957.5187114067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191572.64005999998</v>
      </c>
      <c r="D111" s="28"/>
    </row>
    <row r="112" spans="1:4" ht="15.75" x14ac:dyDescent="0.25">
      <c r="A112" s="39" t="s">
        <v>128</v>
      </c>
      <c r="B112" s="45">
        <v>181833.32705358122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243835.17379600575</v>
      </c>
      <c r="D113" s="28"/>
    </row>
    <row r="114" spans="1:4" ht="15.75" x14ac:dyDescent="0.25">
      <c r="A114" s="43" t="s">
        <v>106</v>
      </c>
      <c r="B114" s="44">
        <v>-557837.29969999997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-121306.77294641876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-1455681.2753570252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111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177382.07412962962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29131569.992759448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29131569.992759448</v>
      </c>
      <c r="D131" s="28"/>
    </row>
    <row r="132" spans="1:4" x14ac:dyDescent="0.25">
      <c r="A132" s="39" t="s">
        <v>47</v>
      </c>
      <c r="B132" s="40">
        <v>9974305.9867594503</v>
      </c>
      <c r="D132" s="28"/>
    </row>
    <row r="133" spans="1:4" x14ac:dyDescent="0.25">
      <c r="A133" s="51" t="s">
        <v>62</v>
      </c>
      <c r="B133" s="46">
        <v>29131569.992759448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-881273.6272405535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177382.07412962962</v>
      </c>
      <c r="D136" s="28"/>
    </row>
    <row r="137" spans="1:4" x14ac:dyDescent="0.25">
      <c r="A137" s="41" t="s">
        <v>65</v>
      </c>
      <c r="B137" s="50">
        <v>269736.75919221708</v>
      </c>
      <c r="D137" s="28"/>
    </row>
    <row r="138" spans="1:4" ht="15.75" x14ac:dyDescent="0.25">
      <c r="A138" s="39" t="s">
        <v>100</v>
      </c>
      <c r="B138" s="61">
        <v>-125758.02587037036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-1509096.3104444444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521C-DFE0-4A70-81A6-EA8FD50347F6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3.570312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96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G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G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G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G15" s="16"/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G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112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199554.8333958333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23416796.079629399</v>
      </c>
    </row>
    <row r="54" spans="1:4" x14ac:dyDescent="0.25">
      <c r="A54" s="43" t="s">
        <v>60</v>
      </c>
      <c r="B54" s="44">
        <v>-42103.876936263732</v>
      </c>
    </row>
    <row r="55" spans="1:4" x14ac:dyDescent="0.25">
      <c r="A55" s="41" t="s">
        <v>61</v>
      </c>
      <c r="B55" s="42">
        <v>-4728433.9095538324</v>
      </c>
    </row>
    <row r="56" spans="1:4" x14ac:dyDescent="0.25">
      <c r="A56" s="43" t="s">
        <v>48</v>
      </c>
      <c r="B56" s="44">
        <v>18688362.170075566</v>
      </c>
      <c r="D56" s="28"/>
    </row>
    <row r="57" spans="1:4" x14ac:dyDescent="0.25">
      <c r="A57" s="39" t="s">
        <v>47</v>
      </c>
      <c r="B57" s="40">
        <v>3362550.965275567</v>
      </c>
      <c r="D57" s="28"/>
    </row>
    <row r="58" spans="1:4" x14ac:dyDescent="0.25">
      <c r="A58" s="54" t="s">
        <v>62</v>
      </c>
      <c r="B58" s="46">
        <v>22519814.971275564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-7493028.6487244368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171896.45261247869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205366.61725357766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-131243.64738752128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-1574923.7686502554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113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199554.8333958333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  <c r="D76" s="62"/>
    </row>
    <row r="77" spans="1:4" ht="25.5" x14ac:dyDescent="0.25">
      <c r="A77" s="30" t="s">
        <v>67</v>
      </c>
      <c r="B77" s="38">
        <v>4.9295381143461625E-3</v>
      </c>
      <c r="D77" s="15"/>
    </row>
    <row r="78" spans="1:4" x14ac:dyDescent="0.25">
      <c r="A78" s="41" t="s">
        <v>59</v>
      </c>
      <c r="B78" s="42">
        <v>24423044.45939897</v>
      </c>
      <c r="D78" s="15"/>
    </row>
    <row r="79" spans="1:4" x14ac:dyDescent="0.25">
      <c r="A79" s="43" t="s">
        <v>60</v>
      </c>
      <c r="B79" s="44">
        <v>-21051.938468131866</v>
      </c>
    </row>
    <row r="80" spans="1:4" x14ac:dyDescent="0.25">
      <c r="A80" s="41" t="s">
        <v>61</v>
      </c>
      <c r="B80" s="42">
        <v>-2470194.4139280375</v>
      </c>
    </row>
    <row r="81" spans="1:4" x14ac:dyDescent="0.25">
      <c r="A81" s="43" t="s">
        <v>48</v>
      </c>
      <c r="B81" s="44">
        <v>21952850.045470931</v>
      </c>
      <c r="D81" s="28"/>
    </row>
    <row r="82" spans="1:4" x14ac:dyDescent="0.25">
      <c r="A82" s="39" t="s">
        <v>47</v>
      </c>
      <c r="B82" s="40">
        <v>4711312.4400709346</v>
      </c>
      <c r="D82" s="28"/>
    </row>
    <row r="83" spans="1:4" x14ac:dyDescent="0.25">
      <c r="A83" s="51" t="s">
        <v>62</v>
      </c>
      <c r="B83" s="46">
        <v>23868576.446070932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-6144267.1739290692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194183.64996792478</v>
      </c>
      <c r="C87" s="55" t="s">
        <v>71</v>
      </c>
      <c r="D87" s="28" t="s">
        <v>130</v>
      </c>
    </row>
    <row r="88" spans="1:4" x14ac:dyDescent="0.25">
      <c r="A88" s="41" t="s">
        <v>66</v>
      </c>
      <c r="B88" s="50">
        <v>241240.11038979044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-108956.4500320752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-1307477.4003849025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114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199554.8333958333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25474974.865798615</v>
      </c>
    </row>
    <row r="104" spans="1:4" x14ac:dyDescent="0.25">
      <c r="A104" s="43" t="s">
        <v>60</v>
      </c>
      <c r="B104" s="44">
        <v>-10525.969234065933</v>
      </c>
    </row>
    <row r="105" spans="1:4" x14ac:dyDescent="0.25">
      <c r="A105" s="41" t="s">
        <v>61</v>
      </c>
      <c r="B105" s="42">
        <v>-1290496.19003936</v>
      </c>
    </row>
    <row r="106" spans="1:4" x14ac:dyDescent="0.25">
      <c r="A106" s="43" t="s">
        <v>48</v>
      </c>
      <c r="B106" s="44">
        <v>24184478.675759256</v>
      </c>
      <c r="D106" s="28"/>
    </row>
    <row r="107" spans="1:4" x14ac:dyDescent="0.25">
      <c r="A107" s="39" t="s">
        <v>47</v>
      </c>
      <c r="B107" s="40">
        <v>5985077.8700592592</v>
      </c>
      <c r="D107" s="28"/>
    </row>
    <row r="108" spans="1:4" x14ac:dyDescent="0.25">
      <c r="A108" s="51" t="s">
        <v>62</v>
      </c>
      <c r="B108" s="46">
        <v>25142341.876059256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-4870501.7439407445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199554.8333958333</v>
      </c>
      <c r="D111" s="28"/>
    </row>
    <row r="112" spans="1:4" ht="15.75" x14ac:dyDescent="0.25">
      <c r="A112" s="39" t="s">
        <v>128</v>
      </c>
      <c r="B112" s="45">
        <v>205811.34820350405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265763.50193142041</v>
      </c>
      <c r="D113" s="28"/>
    </row>
    <row r="114" spans="1:4" ht="15.75" x14ac:dyDescent="0.25">
      <c r="A114" s="43" t="s">
        <v>106</v>
      </c>
      <c r="B114" s="44">
        <v>-517926.33302083344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-97328.751796495926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-1167945.0215579511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115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199554.8333958333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27723710.820801981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27723710.820801981</v>
      </c>
      <c r="D131" s="28"/>
    </row>
    <row r="132" spans="1:4" x14ac:dyDescent="0.25">
      <c r="A132" s="39" t="s">
        <v>47</v>
      </c>
      <c r="B132" s="40">
        <v>8566446.8148019835</v>
      </c>
      <c r="D132" s="28"/>
    </row>
    <row r="133" spans="1:4" x14ac:dyDescent="0.25">
      <c r="A133" s="51" t="s">
        <v>62</v>
      </c>
      <c r="B133" s="46">
        <v>27723710.820801981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-2289132.7991980202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199554.8333958333</v>
      </c>
      <c r="D136" s="28"/>
    </row>
    <row r="137" spans="1:4" x14ac:dyDescent="0.25">
      <c r="A137" s="41" t="s">
        <v>65</v>
      </c>
      <c r="B137" s="50">
        <v>288788.65438335395</v>
      </c>
      <c r="D137" s="28"/>
    </row>
    <row r="138" spans="1:4" ht="15.75" x14ac:dyDescent="0.25">
      <c r="A138" s="39" t="s">
        <v>100</v>
      </c>
      <c r="B138" s="61">
        <v>-103585.26660416668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-1243023.1992500001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3731-D694-44D1-8EF7-BE9CF7309317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84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116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228062.6667380952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22814596.480420493</v>
      </c>
    </row>
    <row r="54" spans="1:4" x14ac:dyDescent="0.25">
      <c r="A54" s="43" t="s">
        <v>60</v>
      </c>
      <c r="B54" s="44">
        <v>-48499.402546835438</v>
      </c>
    </row>
    <row r="55" spans="1:4" x14ac:dyDescent="0.25">
      <c r="A55" s="41" t="s">
        <v>61</v>
      </c>
      <c r="B55" s="42">
        <v>-4607217.9988807403</v>
      </c>
    </row>
    <row r="56" spans="1:4" x14ac:dyDescent="0.25">
      <c r="A56" s="43" t="s">
        <v>48</v>
      </c>
      <c r="B56" s="44">
        <v>18207378.481539752</v>
      </c>
      <c r="D56" s="28"/>
    </row>
    <row r="57" spans="1:4" x14ac:dyDescent="0.25">
      <c r="A57" s="39" t="s">
        <v>47</v>
      </c>
      <c r="B57" s="40">
        <v>2881567.2767397538</v>
      </c>
      <c r="D57" s="28"/>
    </row>
    <row r="58" spans="1:4" x14ac:dyDescent="0.25">
      <c r="A58" s="54" t="s">
        <v>62</v>
      </c>
      <c r="B58" s="46">
        <v>22038831.282739751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-7974012.33726025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198007.30617386787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230473.14533594623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-105132.79382613211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-1261593.5259135854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117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228062.6667380952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23661597.357033566</v>
      </c>
    </row>
    <row r="79" spans="1:4" x14ac:dyDescent="0.25">
      <c r="A79" s="43" t="s">
        <v>60</v>
      </c>
      <c r="B79" s="44">
        <v>-24249.701273417719</v>
      </c>
    </row>
    <row r="80" spans="1:4" x14ac:dyDescent="0.25">
      <c r="A80" s="41" t="s">
        <v>61</v>
      </c>
      <c r="B80" s="42">
        <v>-2393466.8690671292</v>
      </c>
    </row>
    <row r="81" spans="1:4" x14ac:dyDescent="0.25">
      <c r="A81" s="43" t="s">
        <v>48</v>
      </c>
      <c r="B81" s="44">
        <v>21268130.487966437</v>
      </c>
      <c r="D81" s="28"/>
    </row>
    <row r="82" spans="1:4" x14ac:dyDescent="0.25">
      <c r="A82" s="39" t="s">
        <v>47</v>
      </c>
      <c r="B82" s="40">
        <v>4026592.8825664409</v>
      </c>
      <c r="D82" s="28"/>
    </row>
    <row r="83" spans="1:4" x14ac:dyDescent="0.25">
      <c r="A83" s="51" t="s">
        <v>62</v>
      </c>
      <c r="B83" s="46">
        <v>23183856.888566438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-6828986.7314335629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223679.90059596399</v>
      </c>
      <c r="C87" s="55" t="s">
        <v>71</v>
      </c>
      <c r="D87" s="28" t="s">
        <v>130</v>
      </c>
    </row>
    <row r="88" spans="1:4" x14ac:dyDescent="0.25">
      <c r="A88" s="41" t="s">
        <v>66</v>
      </c>
      <c r="B88" s="50">
        <v>269216.84161982831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-79460.199404035986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-953522.39284843183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118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228062.6667380952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24540844.672213528</v>
      </c>
    </row>
    <row r="104" spans="1:4" x14ac:dyDescent="0.25">
      <c r="A104" s="43" t="s">
        <v>60</v>
      </c>
      <c r="B104" s="44">
        <v>-12124.850636708859</v>
      </c>
    </row>
    <row r="105" spans="1:4" x14ac:dyDescent="0.25">
      <c r="A105" s="41" t="s">
        <v>61</v>
      </c>
      <c r="B105" s="42">
        <v>-1243377.4881144967</v>
      </c>
    </row>
    <row r="106" spans="1:4" x14ac:dyDescent="0.25">
      <c r="A106" s="43" t="s">
        <v>48</v>
      </c>
      <c r="B106" s="44">
        <v>23297467.184099033</v>
      </c>
      <c r="D106" s="28"/>
    </row>
    <row r="107" spans="1:4" x14ac:dyDescent="0.25">
      <c r="A107" s="39" t="s">
        <v>47</v>
      </c>
      <c r="B107" s="40">
        <v>5098066.3783990368</v>
      </c>
      <c r="D107" s="28"/>
    </row>
    <row r="108" spans="1:4" x14ac:dyDescent="0.25">
      <c r="A108" s="51" t="s">
        <v>62</v>
      </c>
      <c r="B108" s="46">
        <v>24255330.384399034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-5757513.235600967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228062.6667380952</v>
      </c>
      <c r="D111" s="28"/>
    </row>
    <row r="112" spans="1:4" ht="15.75" x14ac:dyDescent="0.25">
      <c r="A112" s="39" t="s">
        <v>128</v>
      </c>
      <c r="B112" s="45">
        <v>237073.83147492236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294904.64789998776</v>
      </c>
      <c r="D113" s="28"/>
    </row>
    <row r="114" spans="1:4" ht="15.75" x14ac:dyDescent="0.25">
      <c r="A114" s="43" t="s">
        <v>106</v>
      </c>
      <c r="B114" s="44">
        <v>-375387.16630952386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-66066.268525077612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-792795.22230093135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119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228062.6667380952</v>
      </c>
    </row>
    <row r="123" spans="1:4" x14ac:dyDescent="0.25">
      <c r="A123" s="30" t="s">
        <v>82</v>
      </c>
      <c r="B123" s="31">
        <v>0</v>
      </c>
    </row>
    <row r="124" spans="1:4" x14ac:dyDescent="0.25">
      <c r="A124" s="32" t="s">
        <v>56</v>
      </c>
      <c r="B124" s="36">
        <v>46477</v>
      </c>
    </row>
    <row r="125" spans="1:4" x14ac:dyDescent="0.25">
      <c r="A125" s="32" t="s">
        <v>57</v>
      </c>
      <c r="B125" s="37">
        <v>5</v>
      </c>
    </row>
    <row r="126" spans="1:4" x14ac:dyDescent="0.25">
      <c r="A126" s="33" t="s">
        <v>58</v>
      </c>
      <c r="B126" s="34">
        <v>0</v>
      </c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26400566.108762298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26400566.108762298</v>
      </c>
      <c r="D131" s="28"/>
    </row>
    <row r="132" spans="1:4" x14ac:dyDescent="0.25">
      <c r="A132" s="39" t="s">
        <v>47</v>
      </c>
      <c r="B132" s="40">
        <v>7243302.1027623005</v>
      </c>
      <c r="D132" s="28"/>
    </row>
    <row r="133" spans="1:4" x14ac:dyDescent="0.25">
      <c r="A133" s="51" t="s">
        <v>62</v>
      </c>
      <c r="B133" s="46">
        <v>26400566.108762298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-3612277.5112377033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228062.6667380952</v>
      </c>
      <c r="D136" s="28"/>
    </row>
    <row r="137" spans="1:4" x14ac:dyDescent="0.25">
      <c r="A137" s="41" t="s">
        <v>65</v>
      </c>
      <c r="B137" s="50">
        <v>314292.45367574162</v>
      </c>
      <c r="D137" s="28"/>
    </row>
    <row r="138" spans="1:4" ht="15.75" x14ac:dyDescent="0.25">
      <c r="A138" s="39" t="s">
        <v>100</v>
      </c>
      <c r="B138" s="61">
        <v>-75077.433261904778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-900929.19914285734</v>
      </c>
      <c r="C139" s="56" t="s">
        <v>72</v>
      </c>
      <c r="D139" s="57" t="s">
        <v>105</v>
      </c>
    </row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759C-1C0D-430A-81EB-4B4970B039F4}">
  <dimension ref="A1:N145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72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G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G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G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G15" s="16"/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G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120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266073.11119444441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22232322.985728867</v>
      </c>
    </row>
    <row r="54" spans="1:4" x14ac:dyDescent="0.25">
      <c r="A54" s="43" t="s">
        <v>60</v>
      </c>
      <c r="B54" s="44">
        <v>-57185.862704477608</v>
      </c>
    </row>
    <row r="55" spans="1:4" x14ac:dyDescent="0.25">
      <c r="A55" s="41" t="s">
        <v>61</v>
      </c>
      <c r="B55" s="42">
        <v>-4490006.7467911961</v>
      </c>
    </row>
    <row r="56" spans="1:4" x14ac:dyDescent="0.25">
      <c r="A56" s="43" t="s">
        <v>48</v>
      </c>
      <c r="B56" s="44">
        <v>17742316.238937672</v>
      </c>
      <c r="D56" s="28"/>
    </row>
    <row r="57" spans="1:4" x14ac:dyDescent="0.25">
      <c r="A57" s="39" t="s">
        <v>47</v>
      </c>
      <c r="B57" s="40">
        <v>2416505.0341376737</v>
      </c>
      <c r="D57" s="28"/>
    </row>
    <row r="58" spans="1:4" x14ac:dyDescent="0.25">
      <c r="A58" s="54" t="s">
        <v>62</v>
      </c>
      <c r="B58" s="46">
        <v>21573769.040137671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-8439074.5798623301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233471.30130948598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264810.69013339811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-69668.798690513999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-836025.58428616798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121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266073.11119444441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22930486.492814951</v>
      </c>
    </row>
    <row r="79" spans="1:4" x14ac:dyDescent="0.25">
      <c r="A79" s="43" t="s">
        <v>60</v>
      </c>
      <c r="B79" s="44">
        <v>-28592.931352238804</v>
      </c>
    </row>
    <row r="80" spans="1:4" x14ac:dyDescent="0.25">
      <c r="A80" s="41" t="s">
        <v>61</v>
      </c>
      <c r="B80" s="42">
        <v>-2319790.5612759534</v>
      </c>
    </row>
    <row r="81" spans="1:4" x14ac:dyDescent="0.25">
      <c r="A81" s="43" t="s">
        <v>48</v>
      </c>
      <c r="B81" s="44">
        <v>20610695.931538999</v>
      </c>
      <c r="D81" s="28"/>
    </row>
    <row r="82" spans="1:4" x14ac:dyDescent="0.25">
      <c r="A82" s="39" t="s">
        <v>47</v>
      </c>
      <c r="B82" s="40">
        <v>3369158.326139003</v>
      </c>
      <c r="D82" s="28"/>
    </row>
    <row r="83" spans="1:4" x14ac:dyDescent="0.25">
      <c r="A83" s="51" t="s">
        <v>62</v>
      </c>
      <c r="B83" s="46">
        <v>22526422.332139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-7486421.2878610007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263741.97234449483</v>
      </c>
      <c r="C87" s="55" t="s">
        <v>71</v>
      </c>
      <c r="D87" s="28" t="s">
        <v>130</v>
      </c>
    </row>
    <row r="88" spans="1:4" x14ac:dyDescent="0.25">
      <c r="A88" s="41" t="s">
        <v>66</v>
      </c>
      <c r="B88" s="50">
        <v>307622.32733640296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-39398.127655505145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-472777.53186606173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122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f>$B$10</f>
        <v>303140.09999999998</v>
      </c>
    </row>
    <row r="97" spans="1:4" x14ac:dyDescent="0.25">
      <c r="A97" s="33" t="s">
        <v>46</v>
      </c>
      <c r="B97" s="35">
        <f>$B$25/$B$6</f>
        <v>0</v>
      </c>
    </row>
    <row r="98" spans="1:4" x14ac:dyDescent="0.25">
      <c r="A98" s="30" t="s">
        <v>76</v>
      </c>
      <c r="B98" s="31">
        <f>0.05*$B$25</f>
        <v>0</v>
      </c>
    </row>
    <row r="99" spans="1:4" x14ac:dyDescent="0.25">
      <c r="A99" s="32" t="s">
        <v>56</v>
      </c>
      <c r="B99" s="36">
        <f>$B$49</f>
        <v>46477</v>
      </c>
    </row>
    <row r="100" spans="1:4" x14ac:dyDescent="0.25">
      <c r="A100" s="32" t="s">
        <v>57</v>
      </c>
      <c r="B100" s="37">
        <f ca="1">(YEAR(B99)-YEAR(TODAY()))*12+MONTH(B99)-MONTH(TODAY())</f>
        <v>5</v>
      </c>
    </row>
    <row r="101" spans="1:4" x14ac:dyDescent="0.25">
      <c r="A101" s="33" t="s">
        <v>58</v>
      </c>
      <c r="B101" s="34">
        <f ca="1">B98/B100</f>
        <v>0</v>
      </c>
    </row>
    <row r="102" spans="1:4" ht="25.5" x14ac:dyDescent="0.25">
      <c r="A102" s="30" t="s">
        <v>77</v>
      </c>
      <c r="B102" s="38">
        <f>'CENÁRIO 1 - 300p - 25a'!$B$102</f>
        <v>5.7515813019202245E-3</v>
      </c>
    </row>
    <row r="103" spans="1:4" x14ac:dyDescent="0.25">
      <c r="A103" s="41" t="s">
        <v>59</v>
      </c>
      <c r="B103" s="42">
        <f>B97*(((1+B102)^($B$6)-1)/B102)</f>
        <v>0</v>
      </c>
    </row>
    <row r="104" spans="1:4" x14ac:dyDescent="0.25">
      <c r="A104" s="43" t="s">
        <v>60</v>
      </c>
      <c r="B104" s="44">
        <f ca="1">-(B98/($B$6-B100))</f>
        <v>0</v>
      </c>
    </row>
    <row r="105" spans="1:4" x14ac:dyDescent="0.25">
      <c r="A105" s="41" t="s">
        <v>61</v>
      </c>
      <c r="B105" s="42">
        <f ca="1">((B104)*(1+B102)^(B100))*(((1+B102)^($B$6-B100)-1)/B102)</f>
        <v>0</v>
      </c>
    </row>
    <row r="106" spans="1:4" x14ac:dyDescent="0.25">
      <c r="A106" s="43" t="s">
        <v>48</v>
      </c>
      <c r="B106" s="44">
        <f ca="1">B103+B105</f>
        <v>0</v>
      </c>
      <c r="D106" s="28"/>
    </row>
    <row r="107" spans="1:4" x14ac:dyDescent="0.25">
      <c r="A107" s="39" t="s">
        <v>47</v>
      </c>
      <c r="B107" s="40">
        <f ca="1">B106+B98-$B$25</f>
        <v>0</v>
      </c>
      <c r="D107" s="28"/>
    </row>
    <row r="108" spans="1:4" x14ac:dyDescent="0.25">
      <c r="A108" s="51" t="s">
        <v>62</v>
      </c>
      <c r="B108" s="46">
        <f ca="1">B98+B106</f>
        <v>0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f ca="1">(B108-B109)</f>
        <v>-30012843.620000001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f ca="1">IF(B101&lt;B97,B97,B101)</f>
        <v>0</v>
      </c>
      <c r="D111" s="28"/>
    </row>
    <row r="112" spans="1:4" ht="15.75" x14ac:dyDescent="0.25">
      <c r="A112" s="39" t="s">
        <v>128</v>
      </c>
      <c r="B112" s="45">
        <f ca="1">(($B$25-B98)/($B$6-B100))*((1+B102)^(B100))</f>
        <v>0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f ca="1">B106/($B$6-B100)</f>
        <v>0</v>
      </c>
      <c r="D113" s="28"/>
    </row>
    <row r="114" spans="1:4" ht="15.75" x14ac:dyDescent="0.25">
      <c r="A114" s="43" t="s">
        <v>106</v>
      </c>
      <c r="B114" s="44">
        <f ca="1">(B111-B96)*B100</f>
        <v>-1515700.5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f ca="1">B112-B96</f>
        <v>-303140.09999999998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f ca="1">B115*12</f>
        <v>-3637681.1999999997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123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f>$B$10</f>
        <v>303140.09999999998</v>
      </c>
    </row>
    <row r="122" spans="1:4" x14ac:dyDescent="0.25">
      <c r="A122" s="33" t="s">
        <v>46</v>
      </c>
      <c r="B122" s="35">
        <f>$B$25/$B$6</f>
        <v>0</v>
      </c>
    </row>
    <row r="123" spans="1:4" x14ac:dyDescent="0.25">
      <c r="A123" s="30" t="s">
        <v>82</v>
      </c>
      <c r="B123" s="31">
        <f>0*$B$25</f>
        <v>0</v>
      </c>
    </row>
    <row r="124" spans="1:4" x14ac:dyDescent="0.25">
      <c r="A124" s="32" t="s">
        <v>56</v>
      </c>
      <c r="B124" s="36">
        <f>$B$49</f>
        <v>46477</v>
      </c>
    </row>
    <row r="125" spans="1:4" x14ac:dyDescent="0.25">
      <c r="A125" s="32" t="s">
        <v>57</v>
      </c>
      <c r="B125" s="37">
        <f ca="1">(YEAR(B124)-YEAR(TODAY()))*12+MONTH(B124)-MONTH(TODAY())</f>
        <v>5</v>
      </c>
    </row>
    <row r="126" spans="1:4" x14ac:dyDescent="0.25">
      <c r="A126" s="33" t="s">
        <v>58</v>
      </c>
      <c r="B126" s="34">
        <f ca="1">B123/B125</f>
        <v>0</v>
      </c>
    </row>
    <row r="127" spans="1:4" ht="25.5" x14ac:dyDescent="0.25">
      <c r="A127" s="30" t="s">
        <v>83</v>
      </c>
      <c r="B127" s="38">
        <f>'CENÁRIO 1 - 300p - 25a'!$B$127</f>
        <v>7.3737397821989148E-3</v>
      </c>
    </row>
    <row r="128" spans="1:4" x14ac:dyDescent="0.25">
      <c r="A128" s="41" t="s">
        <v>59</v>
      </c>
      <c r="B128" s="42">
        <f>B122*(((1+B127)^($B$6)-1)/B127)</f>
        <v>0</v>
      </c>
    </row>
    <row r="129" spans="1:4" x14ac:dyDescent="0.25">
      <c r="A129" s="43" t="s">
        <v>60</v>
      </c>
      <c r="B129" s="44">
        <f ca="1">-(B123/($B$6-B125))</f>
        <v>0</v>
      </c>
    </row>
    <row r="130" spans="1:4" x14ac:dyDescent="0.25">
      <c r="A130" s="41" t="s">
        <v>61</v>
      </c>
      <c r="B130" s="42">
        <f ca="1">((B129)*(1+B127)^(B125))*(((1+B127)^($B$6-B125)-1)/B127)</f>
        <v>0</v>
      </c>
    </row>
    <row r="131" spans="1:4" x14ac:dyDescent="0.25">
      <c r="A131" s="43" t="s">
        <v>48</v>
      </c>
      <c r="B131" s="44">
        <f ca="1">B128+B130</f>
        <v>0</v>
      </c>
      <c r="D131" s="28"/>
    </row>
    <row r="132" spans="1:4" x14ac:dyDescent="0.25">
      <c r="A132" s="39" t="s">
        <v>47</v>
      </c>
      <c r="B132" s="40">
        <f ca="1">B131+B123-$B$25</f>
        <v>0</v>
      </c>
      <c r="D132" s="28"/>
    </row>
    <row r="133" spans="1:4" x14ac:dyDescent="0.25">
      <c r="A133" s="51" t="s">
        <v>62</v>
      </c>
      <c r="B133" s="46">
        <f ca="1">B123+B131</f>
        <v>0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f ca="1">(B133-B134)</f>
        <v>-30012843.620000001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f>B122</f>
        <v>0</v>
      </c>
      <c r="D136" s="28"/>
    </row>
    <row r="137" spans="1:4" x14ac:dyDescent="0.25">
      <c r="A137" s="41" t="s">
        <v>65</v>
      </c>
      <c r="B137" s="50">
        <f ca="1">B131/($B$6)</f>
        <v>0</v>
      </c>
      <c r="D137" s="28"/>
    </row>
    <row r="138" spans="1:4" ht="15.75" x14ac:dyDescent="0.25">
      <c r="A138" s="39" t="s">
        <v>100</v>
      </c>
      <c r="B138" s="61">
        <f>B136-B121</f>
        <v>-303140.09999999998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f>B138*12</f>
        <v>-3637681.1999999997</v>
      </c>
      <c r="C139" s="56" t="s">
        <v>72</v>
      </c>
      <c r="D139" s="57" t="s">
        <v>105</v>
      </c>
    </row>
    <row r="145" customFormat="1" x14ac:dyDescent="0.25"/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77A4-E842-48A0-9EDC-0C30C2849F0D}">
  <dimension ref="A1:N145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6" t="s">
        <v>0</v>
      </c>
      <c r="B1" s="66"/>
      <c r="C1" s="66"/>
      <c r="D1" s="66"/>
    </row>
    <row r="2" spans="1:14" ht="25.5" customHeight="1" x14ac:dyDescent="0.25">
      <c r="A2" s="65" t="s">
        <v>1</v>
      </c>
      <c r="B2" s="65"/>
      <c r="C2" s="65"/>
      <c r="D2" s="65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5">
        <v>60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6">
        <v>2017</v>
      </c>
      <c r="G12" s="16"/>
    </row>
    <row r="13" spans="1:14" x14ac:dyDescent="0.25">
      <c r="A13" s="3" t="s">
        <v>17</v>
      </c>
      <c r="B13" s="10">
        <f>'CENÁRIO 1 - 300p - 25a'!B13</f>
        <v>16519154.959999999</v>
      </c>
      <c r="D13" s="1" t="s">
        <v>18</v>
      </c>
      <c r="E13" s="21">
        <v>24629153.359999999</v>
      </c>
      <c r="F13" s="23">
        <f>E13/E16</f>
        <v>0.87374457576916176</v>
      </c>
      <c r="G13" s="16"/>
      <c r="J13" s="14"/>
    </row>
    <row r="14" spans="1:14" x14ac:dyDescent="0.25">
      <c r="A14" s="3" t="s">
        <v>19</v>
      </c>
      <c r="B14" s="10">
        <f>'CENÁRIO 1 - 300p - 25a'!B14</f>
        <v>0</v>
      </c>
      <c r="D14" s="1" t="s">
        <v>20</v>
      </c>
      <c r="E14" s="21">
        <v>603395.43999999994</v>
      </c>
      <c r="F14" s="23">
        <f>E14/E16</f>
        <v>2.1406074542541509E-2</v>
      </c>
      <c r="G14" s="16"/>
      <c r="J14" s="14"/>
    </row>
    <row r="15" spans="1:14" x14ac:dyDescent="0.25">
      <c r="A15" s="3" t="s">
        <v>21</v>
      </c>
      <c r="B15" s="10">
        <f>'CENÁRIO 1 - 300p - 25a'!B15</f>
        <v>2638109.0460000001</v>
      </c>
      <c r="D15" s="1" t="s">
        <v>22</v>
      </c>
      <c r="E15" s="21">
        <v>2955498.42</v>
      </c>
      <c r="F15" s="23">
        <f>E15/E16</f>
        <v>0.10484934968829672</v>
      </c>
      <c r="G15" s="16"/>
      <c r="J15" s="14"/>
    </row>
    <row r="16" spans="1:14" x14ac:dyDescent="0.25">
      <c r="B16" s="63"/>
      <c r="E16" s="22">
        <f>SUM(E13:E15)</f>
        <v>28188047.219999999</v>
      </c>
      <c r="F16" s="24">
        <f>SUM(F13:F15)</f>
        <v>1</v>
      </c>
      <c r="G16" s="16"/>
      <c r="J16" s="18"/>
      <c r="K16" s="16"/>
    </row>
    <row r="17" spans="1:7" x14ac:dyDescent="0.25">
      <c r="G17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5" t="s">
        <v>37</v>
      </c>
      <c r="B35" s="65"/>
      <c r="C35" s="65"/>
      <c r="D35" s="65"/>
    </row>
    <row r="36" spans="1:4" ht="25.5" customHeight="1" x14ac:dyDescent="0.25">
      <c r="A36" s="65" t="s">
        <v>38</v>
      </c>
      <c r="B36" s="65"/>
      <c r="C36" s="65"/>
      <c r="D36" s="65"/>
    </row>
    <row r="37" spans="1:4" ht="25.5" customHeight="1" x14ac:dyDescent="0.25">
      <c r="A37" s="65" t="s">
        <v>39</v>
      </c>
      <c r="B37" s="65"/>
      <c r="C37" s="65"/>
      <c r="D37" s="65"/>
    </row>
    <row r="38" spans="1:4" ht="25.5" customHeight="1" x14ac:dyDescent="0.25">
      <c r="A38" s="65" t="s">
        <v>40</v>
      </c>
      <c r="B38" s="65"/>
      <c r="C38" s="65"/>
      <c r="D38" s="65"/>
    </row>
    <row r="39" spans="1:4" ht="25.5" customHeight="1" x14ac:dyDescent="0.25">
      <c r="A39" s="65" t="s">
        <v>41</v>
      </c>
      <c r="B39" s="65"/>
      <c r="C39" s="65"/>
      <c r="D39" s="65"/>
    </row>
    <row r="40" spans="1:4" ht="25.5" customHeight="1" x14ac:dyDescent="0.25">
      <c r="A40" s="65" t="s">
        <v>42</v>
      </c>
      <c r="B40" s="65"/>
      <c r="C40" s="65"/>
      <c r="D40" s="65"/>
    </row>
    <row r="41" spans="1:4" ht="25.5" customHeight="1" x14ac:dyDescent="0.25">
      <c r="A41" s="65" t="s">
        <v>43</v>
      </c>
      <c r="B41" s="65"/>
      <c r="C41" s="65"/>
      <c r="D41" s="65"/>
    </row>
    <row r="43" spans="1:4" x14ac:dyDescent="0.25">
      <c r="A43" s="64" t="s">
        <v>124</v>
      </c>
      <c r="B43" s="64"/>
    </row>
    <row r="45" spans="1:4" x14ac:dyDescent="0.25">
      <c r="A45" s="2" t="s">
        <v>44</v>
      </c>
    </row>
    <row r="46" spans="1:4" x14ac:dyDescent="0.25">
      <c r="A46" s="30" t="s">
        <v>45</v>
      </c>
      <c r="B46" s="31">
        <v>303140.09999999998</v>
      </c>
    </row>
    <row r="47" spans="1:4" x14ac:dyDescent="0.25">
      <c r="A47" s="33" t="s">
        <v>46</v>
      </c>
      <c r="B47" s="35">
        <v>319287.73343333328</v>
      </c>
    </row>
    <row r="48" spans="1:4" x14ac:dyDescent="0.25">
      <c r="A48" s="30" t="s">
        <v>70</v>
      </c>
      <c r="B48" s="31">
        <v>3831452.8011999996</v>
      </c>
    </row>
    <row r="49" spans="1:4" x14ac:dyDescent="0.25">
      <c r="A49" s="32" t="s">
        <v>56</v>
      </c>
      <c r="B49" s="36">
        <v>46477</v>
      </c>
    </row>
    <row r="50" spans="1:4" x14ac:dyDescent="0.25">
      <c r="A50" s="32" t="s">
        <v>57</v>
      </c>
      <c r="B50" s="37">
        <v>5</v>
      </c>
    </row>
    <row r="51" spans="1:4" x14ac:dyDescent="0.25">
      <c r="A51" s="33" t="s">
        <v>58</v>
      </c>
      <c r="B51" s="34">
        <v>766290.5602399999</v>
      </c>
    </row>
    <row r="52" spans="1:4" ht="25.5" x14ac:dyDescent="0.25">
      <c r="A52" s="30" t="s">
        <v>68</v>
      </c>
      <c r="B52" s="38">
        <v>4.1000000000000003E-3</v>
      </c>
    </row>
    <row r="53" spans="1:4" x14ac:dyDescent="0.25">
      <c r="A53" s="41" t="s">
        <v>59</v>
      </c>
      <c r="B53" s="42">
        <v>21669244.179750785</v>
      </c>
    </row>
    <row r="54" spans="1:4" x14ac:dyDescent="0.25">
      <c r="A54" s="43" t="s">
        <v>60</v>
      </c>
      <c r="B54" s="44">
        <v>-69662.778203636364</v>
      </c>
    </row>
    <row r="55" spans="1:4" x14ac:dyDescent="0.25">
      <c r="A55" s="41" t="s">
        <v>61</v>
      </c>
      <c r="B55" s="42">
        <v>-4376653.2945004301</v>
      </c>
    </row>
    <row r="56" spans="1:4" x14ac:dyDescent="0.25">
      <c r="A56" s="43" t="s">
        <v>48</v>
      </c>
      <c r="B56" s="44">
        <v>17292590.885250356</v>
      </c>
      <c r="D56" s="28"/>
    </row>
    <row r="57" spans="1:4" x14ac:dyDescent="0.25">
      <c r="A57" s="39" t="s">
        <v>47</v>
      </c>
      <c r="B57" s="40">
        <v>1966779.6804503575</v>
      </c>
      <c r="D57" s="28"/>
    </row>
    <row r="58" spans="1:4" x14ac:dyDescent="0.25">
      <c r="A58" s="54" t="s">
        <v>62</v>
      </c>
      <c r="B58" s="46">
        <v>21124043.686450355</v>
      </c>
      <c r="D58" s="28"/>
    </row>
    <row r="59" spans="1:4" x14ac:dyDescent="0.25">
      <c r="A59" s="52" t="s">
        <v>75</v>
      </c>
      <c r="B59" s="47">
        <v>30012843.620000001</v>
      </c>
      <c r="D59" s="28"/>
    </row>
    <row r="60" spans="1:4" ht="15.75" x14ac:dyDescent="0.25">
      <c r="A60" s="53" t="s">
        <v>63</v>
      </c>
      <c r="B60" s="48">
        <v>-8888799.9335496463</v>
      </c>
      <c r="C60" s="56" t="s">
        <v>72</v>
      </c>
      <c r="D60" s="57" t="s">
        <v>73</v>
      </c>
    </row>
    <row r="61" spans="1:4" x14ac:dyDescent="0.25">
      <c r="A61" s="43" t="s">
        <v>64</v>
      </c>
      <c r="B61" s="49">
        <v>766290.5602399999</v>
      </c>
      <c r="D61" s="28"/>
    </row>
    <row r="62" spans="1:4" ht="15.75" x14ac:dyDescent="0.25">
      <c r="A62" s="39" t="s">
        <v>128</v>
      </c>
      <c r="B62" s="45">
        <v>284410.4943224648</v>
      </c>
      <c r="C62" s="56" t="s">
        <v>72</v>
      </c>
      <c r="D62" s="57" t="s">
        <v>129</v>
      </c>
    </row>
    <row r="63" spans="1:4" x14ac:dyDescent="0.25">
      <c r="A63" s="41" t="s">
        <v>66</v>
      </c>
      <c r="B63" s="50">
        <v>314410.74336818827</v>
      </c>
      <c r="D63" s="28"/>
    </row>
    <row r="64" spans="1:4" ht="15.75" x14ac:dyDescent="0.25">
      <c r="A64" s="43" t="s">
        <v>106</v>
      </c>
      <c r="B64" s="44">
        <v>2315752.3011999996</v>
      </c>
      <c r="C64" s="55" t="s">
        <v>71</v>
      </c>
      <c r="D64" s="28" t="s">
        <v>132</v>
      </c>
    </row>
    <row r="65" spans="1:4" ht="15.75" x14ac:dyDescent="0.25">
      <c r="A65" s="39" t="s">
        <v>103</v>
      </c>
      <c r="B65" s="61">
        <v>-18729.605677535175</v>
      </c>
      <c r="C65" s="56" t="s">
        <v>72</v>
      </c>
      <c r="D65" s="57" t="s">
        <v>102</v>
      </c>
    </row>
    <row r="66" spans="1:4" ht="15.75" x14ac:dyDescent="0.25">
      <c r="A66" s="41" t="s">
        <v>104</v>
      </c>
      <c r="B66" s="42">
        <v>-224755.2681304221</v>
      </c>
      <c r="C66" s="56" t="s">
        <v>72</v>
      </c>
      <c r="D66" s="57" t="s">
        <v>105</v>
      </c>
    </row>
    <row r="67" spans="1:4" x14ac:dyDescent="0.25">
      <c r="D67" s="28"/>
    </row>
    <row r="68" spans="1:4" x14ac:dyDescent="0.25">
      <c r="A68" s="64" t="s">
        <v>125</v>
      </c>
      <c r="B68" s="64"/>
    </row>
    <row r="70" spans="1:4" x14ac:dyDescent="0.25">
      <c r="A70" s="2" t="s">
        <v>44</v>
      </c>
    </row>
    <row r="71" spans="1:4" x14ac:dyDescent="0.25">
      <c r="A71" s="30" t="s">
        <v>45</v>
      </c>
      <c r="B71" s="31">
        <v>303140.09999999998</v>
      </c>
    </row>
    <row r="72" spans="1:4" x14ac:dyDescent="0.25">
      <c r="A72" s="33" t="s">
        <v>46</v>
      </c>
      <c r="B72" s="35">
        <v>319287.73343333328</v>
      </c>
    </row>
    <row r="73" spans="1:4" x14ac:dyDescent="0.25">
      <c r="A73" s="30" t="s">
        <v>69</v>
      </c>
      <c r="B73" s="31">
        <v>1915726.4005999998</v>
      </c>
    </row>
    <row r="74" spans="1:4" x14ac:dyDescent="0.25">
      <c r="A74" s="32" t="s">
        <v>56</v>
      </c>
      <c r="B74" s="36">
        <v>46477</v>
      </c>
    </row>
    <row r="75" spans="1:4" x14ac:dyDescent="0.25">
      <c r="A75" s="32" t="s">
        <v>57</v>
      </c>
      <c r="B75" s="37">
        <v>5</v>
      </c>
    </row>
    <row r="76" spans="1:4" x14ac:dyDescent="0.25">
      <c r="A76" s="33" t="s">
        <v>58</v>
      </c>
      <c r="B76" s="34">
        <v>383145.28011999995</v>
      </c>
    </row>
    <row r="77" spans="1:4" ht="25.5" x14ac:dyDescent="0.25">
      <c r="A77" s="30" t="s">
        <v>67</v>
      </c>
      <c r="B77" s="38">
        <v>4.9295381143461625E-3</v>
      </c>
    </row>
    <row r="78" spans="1:4" x14ac:dyDescent="0.25">
      <c r="A78" s="41" t="s">
        <v>59</v>
      </c>
      <c r="B78" s="42">
        <v>22228374.694816727</v>
      </c>
    </row>
    <row r="79" spans="1:4" x14ac:dyDescent="0.25">
      <c r="A79" s="43" t="s">
        <v>60</v>
      </c>
      <c r="B79" s="44">
        <v>-34831.389101818182</v>
      </c>
    </row>
    <row r="80" spans="1:4" x14ac:dyDescent="0.25">
      <c r="A80" s="41" t="s">
        <v>61</v>
      </c>
      <c r="B80" s="42">
        <v>-2249031.1459294828</v>
      </c>
    </row>
    <row r="81" spans="1:4" x14ac:dyDescent="0.25">
      <c r="A81" s="43" t="s">
        <v>48</v>
      </c>
      <c r="B81" s="44">
        <v>19979343.548887245</v>
      </c>
      <c r="D81" s="28"/>
    </row>
    <row r="82" spans="1:4" x14ac:dyDescent="0.25">
      <c r="A82" s="39" t="s">
        <v>47</v>
      </c>
      <c r="B82" s="40">
        <v>2737805.9434872493</v>
      </c>
      <c r="D82" s="28"/>
    </row>
    <row r="83" spans="1:4" x14ac:dyDescent="0.25">
      <c r="A83" s="51" t="s">
        <v>62</v>
      </c>
      <c r="B83" s="46">
        <v>21895069.949487247</v>
      </c>
      <c r="D83" s="28"/>
    </row>
    <row r="84" spans="1:4" x14ac:dyDescent="0.25">
      <c r="A84" s="52" t="s">
        <v>75</v>
      </c>
      <c r="B84" s="47">
        <v>30012843.620000001</v>
      </c>
      <c r="D84" s="28"/>
    </row>
    <row r="85" spans="1:4" ht="15.75" x14ac:dyDescent="0.25">
      <c r="A85" s="53" t="s">
        <v>63</v>
      </c>
      <c r="B85" s="48">
        <v>-8117773.6705127545</v>
      </c>
      <c r="C85" s="56" t="s">
        <v>72</v>
      </c>
      <c r="D85" s="57" t="s">
        <v>73</v>
      </c>
    </row>
    <row r="86" spans="1:4" x14ac:dyDescent="0.25">
      <c r="A86" s="43" t="s">
        <v>64</v>
      </c>
      <c r="B86" s="49">
        <v>383145.28011999995</v>
      </c>
      <c r="D86" s="28"/>
    </row>
    <row r="87" spans="1:4" ht="15.75" x14ac:dyDescent="0.25">
      <c r="A87" s="39" t="s">
        <v>128</v>
      </c>
      <c r="B87" s="45">
        <v>321285.67540147551</v>
      </c>
      <c r="C87" s="55" t="s">
        <v>71</v>
      </c>
      <c r="D87" s="28" t="s">
        <v>130</v>
      </c>
    </row>
    <row r="88" spans="1:4" x14ac:dyDescent="0.25">
      <c r="A88" s="41" t="s">
        <v>66</v>
      </c>
      <c r="B88" s="50">
        <v>363260.79179794993</v>
      </c>
      <c r="D88" s="28"/>
    </row>
    <row r="89" spans="1:4" ht="15.75" x14ac:dyDescent="0.25">
      <c r="A89" s="43" t="s">
        <v>106</v>
      </c>
      <c r="B89" s="44">
        <v>400025.90059999988</v>
      </c>
      <c r="C89" s="56" t="s">
        <v>72</v>
      </c>
      <c r="D89" s="57" t="s">
        <v>107</v>
      </c>
    </row>
    <row r="90" spans="1:4" ht="15.75" x14ac:dyDescent="0.25">
      <c r="A90" s="39" t="s">
        <v>103</v>
      </c>
      <c r="B90" s="61">
        <v>18145.575401475537</v>
      </c>
      <c r="C90" s="56" t="s">
        <v>72</v>
      </c>
      <c r="D90" s="57" t="s">
        <v>102</v>
      </c>
    </row>
    <row r="91" spans="1:4" ht="15.75" x14ac:dyDescent="0.25">
      <c r="A91" s="41" t="s">
        <v>104</v>
      </c>
      <c r="B91" s="42">
        <v>217746.90481770644</v>
      </c>
      <c r="C91" s="56" t="s">
        <v>72</v>
      </c>
      <c r="D91" s="57" t="s">
        <v>105</v>
      </c>
    </row>
    <row r="92" spans="1:4" x14ac:dyDescent="0.25">
      <c r="D92" s="28"/>
    </row>
    <row r="93" spans="1:4" x14ac:dyDescent="0.25">
      <c r="A93" s="64" t="s">
        <v>126</v>
      </c>
      <c r="B93" s="64"/>
    </row>
    <row r="95" spans="1:4" x14ac:dyDescent="0.25">
      <c r="A95" s="2" t="s">
        <v>44</v>
      </c>
    </row>
    <row r="96" spans="1:4" x14ac:dyDescent="0.25">
      <c r="A96" s="30" t="s">
        <v>45</v>
      </c>
      <c r="B96" s="31">
        <v>303140.09999999998</v>
      </c>
    </row>
    <row r="97" spans="1:4" x14ac:dyDescent="0.25">
      <c r="A97" s="33" t="s">
        <v>46</v>
      </c>
      <c r="B97" s="35">
        <v>319287.73343333328</v>
      </c>
    </row>
    <row r="98" spans="1:4" x14ac:dyDescent="0.25">
      <c r="A98" s="30" t="s">
        <v>76</v>
      </c>
      <c r="B98" s="31">
        <v>957863.20029999991</v>
      </c>
    </row>
    <row r="99" spans="1:4" x14ac:dyDescent="0.25">
      <c r="A99" s="32" t="s">
        <v>56</v>
      </c>
      <c r="B99" s="36">
        <v>46477</v>
      </c>
    </row>
    <row r="100" spans="1:4" x14ac:dyDescent="0.25">
      <c r="A100" s="32" t="s">
        <v>57</v>
      </c>
      <c r="B100" s="37">
        <v>5</v>
      </c>
    </row>
    <row r="101" spans="1:4" x14ac:dyDescent="0.25">
      <c r="A101" s="33" t="s">
        <v>58</v>
      </c>
      <c r="B101" s="34">
        <v>191572.64005999998</v>
      </c>
    </row>
    <row r="102" spans="1:4" ht="25.5" x14ac:dyDescent="0.25">
      <c r="A102" s="30" t="s">
        <v>77</v>
      </c>
      <c r="B102" s="38">
        <v>5.7515813019202245E-3</v>
      </c>
    </row>
    <row r="103" spans="1:4" x14ac:dyDescent="0.25">
      <c r="A103" s="41" t="s">
        <v>59</v>
      </c>
      <c r="B103" s="42">
        <v>22800786.239809994</v>
      </c>
    </row>
    <row r="104" spans="1:4" x14ac:dyDescent="0.25">
      <c r="A104" s="43" t="s">
        <v>60</v>
      </c>
      <c r="B104" s="44">
        <v>-17415.694550909091</v>
      </c>
    </row>
    <row r="105" spans="1:4" x14ac:dyDescent="0.25">
      <c r="A105" s="41" t="s">
        <v>61</v>
      </c>
      <c r="B105" s="42">
        <v>-1155593.3210396082</v>
      </c>
    </row>
    <row r="106" spans="1:4" x14ac:dyDescent="0.25">
      <c r="A106" s="43" t="s">
        <v>48</v>
      </c>
      <c r="B106" s="44">
        <v>21645192.918770384</v>
      </c>
      <c r="D106" s="28"/>
    </row>
    <row r="107" spans="1:4" x14ac:dyDescent="0.25">
      <c r="A107" s="39" t="s">
        <v>47</v>
      </c>
      <c r="B107" s="40">
        <v>3445792.1130703874</v>
      </c>
      <c r="D107" s="28"/>
    </row>
    <row r="108" spans="1:4" x14ac:dyDescent="0.25">
      <c r="A108" s="51" t="s">
        <v>62</v>
      </c>
      <c r="B108" s="46">
        <v>22603056.119070385</v>
      </c>
      <c r="D108" s="28"/>
    </row>
    <row r="109" spans="1:4" x14ac:dyDescent="0.25">
      <c r="A109" s="52" t="s">
        <v>75</v>
      </c>
      <c r="B109" s="47">
        <v>30012843.620000001</v>
      </c>
      <c r="D109" s="28"/>
    </row>
    <row r="110" spans="1:4" ht="15.75" x14ac:dyDescent="0.25">
      <c r="A110" s="53" t="s">
        <v>63</v>
      </c>
      <c r="B110" s="48">
        <v>-7409787.5009296164</v>
      </c>
      <c r="C110" s="56" t="s">
        <v>72</v>
      </c>
      <c r="D110" s="57" t="s">
        <v>73</v>
      </c>
    </row>
    <row r="111" spans="1:4" x14ac:dyDescent="0.25">
      <c r="A111" s="43" t="s">
        <v>64</v>
      </c>
      <c r="B111" s="49">
        <v>319287.73343333328</v>
      </c>
      <c r="D111" s="28"/>
    </row>
    <row r="112" spans="1:4" ht="15.75" x14ac:dyDescent="0.25">
      <c r="A112" s="39" t="s">
        <v>128</v>
      </c>
      <c r="B112" s="45">
        <v>340524.23066397937</v>
      </c>
      <c r="C112" s="55" t="s">
        <v>71</v>
      </c>
      <c r="D112" s="28" t="s">
        <v>130</v>
      </c>
    </row>
    <row r="113" spans="1:4" x14ac:dyDescent="0.25">
      <c r="A113" s="41" t="s">
        <v>66</v>
      </c>
      <c r="B113" s="50">
        <v>393548.96215946152</v>
      </c>
      <c r="D113" s="28"/>
    </row>
    <row r="114" spans="1:4" ht="15.75" x14ac:dyDescent="0.25">
      <c r="A114" s="43" t="s">
        <v>106</v>
      </c>
      <c r="B114" s="44">
        <v>80738.167166666535</v>
      </c>
      <c r="C114" s="56" t="s">
        <v>72</v>
      </c>
      <c r="D114" s="57" t="s">
        <v>107</v>
      </c>
    </row>
    <row r="115" spans="1:4" ht="15.75" x14ac:dyDescent="0.25">
      <c r="A115" s="39" t="s">
        <v>103</v>
      </c>
      <c r="B115" s="61">
        <v>37384.130663979391</v>
      </c>
      <c r="C115" s="56" t="s">
        <v>72</v>
      </c>
      <c r="D115" s="57" t="s">
        <v>102</v>
      </c>
    </row>
    <row r="116" spans="1:4" ht="15.75" x14ac:dyDescent="0.25">
      <c r="A116" s="41" t="s">
        <v>104</v>
      </c>
      <c r="B116" s="42">
        <v>448609.56796775269</v>
      </c>
      <c r="C116" s="56" t="s">
        <v>72</v>
      </c>
      <c r="D116" s="57" t="s">
        <v>105</v>
      </c>
    </row>
    <row r="117" spans="1:4" x14ac:dyDescent="0.25">
      <c r="D117" s="28"/>
    </row>
    <row r="118" spans="1:4" x14ac:dyDescent="0.25">
      <c r="A118" s="64" t="s">
        <v>127</v>
      </c>
      <c r="B118" s="64"/>
    </row>
    <row r="120" spans="1:4" x14ac:dyDescent="0.25">
      <c r="A120" s="2" t="s">
        <v>44</v>
      </c>
    </row>
    <row r="121" spans="1:4" x14ac:dyDescent="0.25">
      <c r="A121" s="30" t="s">
        <v>45</v>
      </c>
      <c r="B121" s="31">
        <v>303140.09999999998</v>
      </c>
    </row>
    <row r="122" spans="1:4" x14ac:dyDescent="0.25">
      <c r="A122" s="33" t="s">
        <v>46</v>
      </c>
      <c r="B122" s="35">
        <v>319287.73343333328</v>
      </c>
      <c r="D122" s="21"/>
    </row>
    <row r="123" spans="1:4" x14ac:dyDescent="0.25">
      <c r="A123" s="30" t="s">
        <v>82</v>
      </c>
      <c r="B123" s="31">
        <v>0</v>
      </c>
      <c r="D123" s="21"/>
    </row>
    <row r="124" spans="1:4" x14ac:dyDescent="0.25">
      <c r="A124" s="32" t="s">
        <v>56</v>
      </c>
      <c r="B124" s="36">
        <v>46477</v>
      </c>
      <c r="D124" s="21"/>
    </row>
    <row r="125" spans="1:4" x14ac:dyDescent="0.25">
      <c r="A125" s="32" t="s">
        <v>57</v>
      </c>
      <c r="B125" s="37">
        <v>5</v>
      </c>
      <c r="D125" s="21"/>
    </row>
    <row r="126" spans="1:4" x14ac:dyDescent="0.25">
      <c r="A126" s="33" t="s">
        <v>58</v>
      </c>
      <c r="B126" s="34">
        <v>0</v>
      </c>
      <c r="D126" s="21"/>
    </row>
    <row r="127" spans="1:4" ht="25.5" x14ac:dyDescent="0.25">
      <c r="A127" s="30" t="s">
        <v>83</v>
      </c>
      <c r="B127" s="38">
        <v>7.3737397821989148E-3</v>
      </c>
    </row>
    <row r="128" spans="1:4" x14ac:dyDescent="0.25">
      <c r="A128" s="41" t="s">
        <v>59</v>
      </c>
      <c r="B128" s="42">
        <v>23986471.281078044</v>
      </c>
    </row>
    <row r="129" spans="1:4" x14ac:dyDescent="0.25">
      <c r="A129" s="43" t="s">
        <v>60</v>
      </c>
      <c r="B129" s="44">
        <v>0</v>
      </c>
    </row>
    <row r="130" spans="1:4" x14ac:dyDescent="0.25">
      <c r="A130" s="41" t="s">
        <v>61</v>
      </c>
      <c r="B130" s="42">
        <v>0</v>
      </c>
    </row>
    <row r="131" spans="1:4" x14ac:dyDescent="0.25">
      <c r="A131" s="43" t="s">
        <v>48</v>
      </c>
      <c r="B131" s="44">
        <v>23986471.281078044</v>
      </c>
      <c r="D131" s="28"/>
    </row>
    <row r="132" spans="1:4" x14ac:dyDescent="0.25">
      <c r="A132" s="39" t="s">
        <v>47</v>
      </c>
      <c r="B132" s="40">
        <v>4829207.2750780471</v>
      </c>
      <c r="D132" s="28"/>
    </row>
    <row r="133" spans="1:4" x14ac:dyDescent="0.25">
      <c r="A133" s="51" t="s">
        <v>62</v>
      </c>
      <c r="B133" s="46">
        <v>23986471.281078044</v>
      </c>
      <c r="D133" s="28"/>
    </row>
    <row r="134" spans="1:4" x14ac:dyDescent="0.25">
      <c r="A134" s="52" t="s">
        <v>75</v>
      </c>
      <c r="B134" s="47">
        <v>30012843.620000001</v>
      </c>
      <c r="D134" s="28"/>
    </row>
    <row r="135" spans="1:4" ht="15.75" x14ac:dyDescent="0.25">
      <c r="A135" s="53" t="s">
        <v>63</v>
      </c>
      <c r="B135" s="48">
        <v>-6026372.3389219567</v>
      </c>
      <c r="C135" s="56" t="s">
        <v>72</v>
      </c>
      <c r="D135" s="57" t="s">
        <v>73</v>
      </c>
    </row>
    <row r="136" spans="1:4" x14ac:dyDescent="0.25">
      <c r="A136" s="43" t="s">
        <v>131</v>
      </c>
      <c r="B136" s="49">
        <v>319287.73343333328</v>
      </c>
      <c r="D136" s="28"/>
    </row>
    <row r="137" spans="1:4" x14ac:dyDescent="0.25">
      <c r="A137" s="41" t="s">
        <v>65</v>
      </c>
      <c r="B137" s="50">
        <v>399774.52135130076</v>
      </c>
      <c r="D137" s="28"/>
    </row>
    <row r="138" spans="1:4" ht="15.75" x14ac:dyDescent="0.25">
      <c r="A138" s="39" t="s">
        <v>100</v>
      </c>
      <c r="B138" s="61">
        <v>16147.633433333307</v>
      </c>
      <c r="C138" s="56" t="s">
        <v>72</v>
      </c>
      <c r="D138" s="57" t="s">
        <v>102</v>
      </c>
    </row>
    <row r="139" spans="1:4" ht="15.75" x14ac:dyDescent="0.25">
      <c r="A139" s="41" t="s">
        <v>101</v>
      </c>
      <c r="B139" s="42">
        <v>193771.60119999968</v>
      </c>
      <c r="C139" s="56" t="s">
        <v>72</v>
      </c>
      <c r="D139" s="57" t="s">
        <v>105</v>
      </c>
    </row>
    <row r="145" customFormat="1" x14ac:dyDescent="0.25"/>
  </sheetData>
  <mergeCells count="13">
    <mergeCell ref="A38:D38"/>
    <mergeCell ref="A1:D1"/>
    <mergeCell ref="A2:D2"/>
    <mergeCell ref="A35:D35"/>
    <mergeCell ref="A36:D36"/>
    <mergeCell ref="A37:D37"/>
    <mergeCell ref="A93:B93"/>
    <mergeCell ref="A118:B118"/>
    <mergeCell ref="A39:D39"/>
    <mergeCell ref="A40:D40"/>
    <mergeCell ref="A41:D41"/>
    <mergeCell ref="A43:B43"/>
    <mergeCell ref="A68:B68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CENÁRIO 1 - 300p - 25a</vt:lpstr>
      <vt:lpstr>CENÁRIO 2 - 240p - 20a</vt:lpstr>
      <vt:lpstr>CENÁRIO 3 - 180p - 15a</vt:lpstr>
      <vt:lpstr>CENÁRIO 4 - 144p - 12a</vt:lpstr>
      <vt:lpstr>CENÁRIO 5 - 120p - 10a</vt:lpstr>
      <vt:lpstr>CENÁRIO 6 - 108p - 9a</vt:lpstr>
      <vt:lpstr>CENÁRIO 7 - 96p - 8a</vt:lpstr>
      <vt:lpstr>CENÁRIO 8 - 84p - 7a</vt:lpstr>
      <vt:lpstr>CENÁRIO 9 - 72p - 6a</vt:lpstr>
      <vt:lpstr>CENÁRIO 10 - 60p - 5a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Daniel Silveira</cp:lastModifiedBy>
  <cp:revision>0</cp:revision>
  <cp:lastPrinted>2026-08-31T12:45:56Z</cp:lastPrinted>
  <dcterms:created xsi:type="dcterms:W3CDTF">2026-07-19T17:59:01Z</dcterms:created>
  <dcterms:modified xsi:type="dcterms:W3CDTF">2026-10-14T19:34:00Z</dcterms:modified>
  <dc:language>en-US</dc:language>
</cp:coreProperties>
</file>